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1AFEFE6B-1C8B-4BDA-BF56-776FED95AB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I38" i="1" s="1"/>
  <c r="F38" i="1"/>
  <c r="G38" i="1"/>
  <c r="H38" i="1"/>
  <c r="E37" i="1"/>
  <c r="F37" i="1"/>
  <c r="G37" i="1"/>
  <c r="H37" i="1"/>
  <c r="E7" i="1"/>
  <c r="I37" i="1" l="1"/>
  <c r="E36" i="1"/>
  <c r="F36" i="1"/>
  <c r="G36" i="1"/>
  <c r="H36" i="1"/>
  <c r="I36" i="1" l="1"/>
  <c r="L98" i="1"/>
  <c r="L100" i="1" l="1"/>
  <c r="D54" i="1" l="1"/>
  <c r="H51" i="1"/>
  <c r="G51" i="1"/>
  <c r="F51" i="1"/>
  <c r="E51" i="1"/>
  <c r="E49" i="1"/>
  <c r="F49" i="1"/>
  <c r="G49" i="1"/>
  <c r="H49" i="1"/>
  <c r="E107" i="1" l="1"/>
  <c r="F107" i="1"/>
  <c r="G107" i="1"/>
  <c r="H107" i="1"/>
  <c r="E108" i="1"/>
  <c r="F108" i="1"/>
  <c r="G108" i="1"/>
  <c r="H108" i="1"/>
  <c r="E109" i="1"/>
  <c r="F109" i="1"/>
  <c r="G109" i="1"/>
  <c r="H109" i="1"/>
  <c r="H106" i="1"/>
  <c r="G106" i="1"/>
  <c r="F106" i="1"/>
  <c r="E106" i="1"/>
  <c r="H103" i="1"/>
  <c r="G103" i="1"/>
  <c r="F103" i="1"/>
  <c r="E103" i="1"/>
  <c r="E104" i="1" s="1"/>
  <c r="E94" i="1"/>
  <c r="F94" i="1"/>
  <c r="G94" i="1"/>
  <c r="H94" i="1"/>
  <c r="E95" i="1"/>
  <c r="F95" i="1"/>
  <c r="G95" i="1"/>
  <c r="H95" i="1"/>
  <c r="E96" i="1"/>
  <c r="F96" i="1"/>
  <c r="G96" i="1"/>
  <c r="H96" i="1"/>
  <c r="E97" i="1"/>
  <c r="F97" i="1"/>
  <c r="G97" i="1"/>
  <c r="H97" i="1"/>
  <c r="E99" i="1"/>
  <c r="F99" i="1"/>
  <c r="G99" i="1"/>
  <c r="H99" i="1"/>
  <c r="E100" i="1"/>
  <c r="F100" i="1"/>
  <c r="G100" i="1"/>
  <c r="H100" i="1"/>
  <c r="H93" i="1"/>
  <c r="G93" i="1"/>
  <c r="F93" i="1"/>
  <c r="E93" i="1"/>
  <c r="E82" i="1"/>
  <c r="F82" i="1"/>
  <c r="G82" i="1"/>
  <c r="H82" i="1"/>
  <c r="E83" i="1"/>
  <c r="F83" i="1"/>
  <c r="G83" i="1"/>
  <c r="H83" i="1"/>
  <c r="E84" i="1"/>
  <c r="F84" i="1"/>
  <c r="G84" i="1"/>
  <c r="H84" i="1"/>
  <c r="E85" i="1"/>
  <c r="F85" i="1"/>
  <c r="G85" i="1"/>
  <c r="H85" i="1"/>
  <c r="H81" i="1"/>
  <c r="G81" i="1"/>
  <c r="F81" i="1"/>
  <c r="E81" i="1"/>
  <c r="E69" i="1"/>
  <c r="F69" i="1"/>
  <c r="G69" i="1"/>
  <c r="H69" i="1"/>
  <c r="E70" i="1"/>
  <c r="F70" i="1"/>
  <c r="G70" i="1"/>
  <c r="H70" i="1"/>
  <c r="E71" i="1"/>
  <c r="F71" i="1"/>
  <c r="G71" i="1"/>
  <c r="H71" i="1"/>
  <c r="E72" i="1"/>
  <c r="F72" i="1"/>
  <c r="G72" i="1"/>
  <c r="H72" i="1"/>
  <c r="E73" i="1"/>
  <c r="F73" i="1"/>
  <c r="G73" i="1"/>
  <c r="H73" i="1"/>
  <c r="E74" i="1"/>
  <c r="F74" i="1"/>
  <c r="G74" i="1"/>
  <c r="H74" i="1"/>
  <c r="E75" i="1"/>
  <c r="F75" i="1"/>
  <c r="G75" i="1"/>
  <c r="H75" i="1"/>
  <c r="E76" i="1"/>
  <c r="F76" i="1"/>
  <c r="G76" i="1"/>
  <c r="H76" i="1"/>
  <c r="E77" i="1"/>
  <c r="F77" i="1"/>
  <c r="G77" i="1"/>
  <c r="H77" i="1"/>
  <c r="E78" i="1"/>
  <c r="F78" i="1"/>
  <c r="G78" i="1"/>
  <c r="H78" i="1"/>
  <c r="H67" i="1"/>
  <c r="G67" i="1"/>
  <c r="F67" i="1"/>
  <c r="E67" i="1"/>
  <c r="E64" i="1"/>
  <c r="F64" i="1"/>
  <c r="G64" i="1"/>
  <c r="H64" i="1"/>
  <c r="H63" i="1"/>
  <c r="G63" i="1"/>
  <c r="F63" i="1"/>
  <c r="E63" i="1"/>
  <c r="E58" i="1"/>
  <c r="F58" i="1"/>
  <c r="G58" i="1"/>
  <c r="H58" i="1"/>
  <c r="E59" i="1"/>
  <c r="F59" i="1"/>
  <c r="G59" i="1"/>
  <c r="H59" i="1"/>
  <c r="E60" i="1"/>
  <c r="F60" i="1"/>
  <c r="G60" i="1"/>
  <c r="H60" i="1"/>
  <c r="H56" i="1"/>
  <c r="G56" i="1"/>
  <c r="F56" i="1"/>
  <c r="E56" i="1"/>
  <c r="E53" i="1"/>
  <c r="F53" i="1"/>
  <c r="G53" i="1"/>
  <c r="H53" i="1"/>
  <c r="H52" i="1"/>
  <c r="G52" i="1"/>
  <c r="F52" i="1"/>
  <c r="E52" i="1"/>
  <c r="E27" i="1"/>
  <c r="F27" i="1"/>
  <c r="G27" i="1"/>
  <c r="H27" i="1"/>
  <c r="E28" i="1"/>
  <c r="F28" i="1"/>
  <c r="G28" i="1"/>
  <c r="H28" i="1"/>
  <c r="E29" i="1"/>
  <c r="F29" i="1"/>
  <c r="G29" i="1"/>
  <c r="H29" i="1"/>
  <c r="E30" i="1"/>
  <c r="F30" i="1"/>
  <c r="G30" i="1"/>
  <c r="H30" i="1"/>
  <c r="E31" i="1"/>
  <c r="F31" i="1"/>
  <c r="G31" i="1"/>
  <c r="H31" i="1"/>
  <c r="E32" i="1"/>
  <c r="F32" i="1"/>
  <c r="G32" i="1"/>
  <c r="H32" i="1"/>
  <c r="E33" i="1"/>
  <c r="F33" i="1"/>
  <c r="G33" i="1"/>
  <c r="H33" i="1"/>
  <c r="E34" i="1"/>
  <c r="F34" i="1"/>
  <c r="G34" i="1"/>
  <c r="H34" i="1"/>
  <c r="E35" i="1"/>
  <c r="F35" i="1"/>
  <c r="G35" i="1"/>
  <c r="H35" i="1"/>
  <c r="E39" i="1"/>
  <c r="F39" i="1"/>
  <c r="G39" i="1"/>
  <c r="H39" i="1"/>
  <c r="E40" i="1"/>
  <c r="F40" i="1"/>
  <c r="G40" i="1"/>
  <c r="H40" i="1"/>
  <c r="E41" i="1"/>
  <c r="F41" i="1"/>
  <c r="G41" i="1"/>
  <c r="H41" i="1"/>
  <c r="E42" i="1"/>
  <c r="F42" i="1"/>
  <c r="G42" i="1"/>
  <c r="H42" i="1"/>
  <c r="E43" i="1"/>
  <c r="F43" i="1"/>
  <c r="G43" i="1"/>
  <c r="H43" i="1"/>
  <c r="E44" i="1"/>
  <c r="F44" i="1"/>
  <c r="G44" i="1"/>
  <c r="H44" i="1"/>
  <c r="E45" i="1"/>
  <c r="F45" i="1"/>
  <c r="G45" i="1"/>
  <c r="H45" i="1"/>
  <c r="E46" i="1"/>
  <c r="F46" i="1"/>
  <c r="G46" i="1"/>
  <c r="H46" i="1"/>
  <c r="E47" i="1"/>
  <c r="F47" i="1"/>
  <c r="G47" i="1"/>
  <c r="H47" i="1"/>
  <c r="E48" i="1"/>
  <c r="F48" i="1"/>
  <c r="G48" i="1"/>
  <c r="H48" i="1"/>
  <c r="H25" i="1"/>
  <c r="G25" i="1"/>
  <c r="F25" i="1"/>
  <c r="E25" i="1"/>
  <c r="E17" i="1"/>
  <c r="F17" i="1"/>
  <c r="G17" i="1"/>
  <c r="H17" i="1"/>
  <c r="E18" i="1"/>
  <c r="F18" i="1"/>
  <c r="G18" i="1"/>
  <c r="H18" i="1"/>
  <c r="E19" i="1"/>
  <c r="F19" i="1"/>
  <c r="G19" i="1"/>
  <c r="H19" i="1"/>
  <c r="E20" i="1"/>
  <c r="F20" i="1"/>
  <c r="G20" i="1"/>
  <c r="H20" i="1"/>
  <c r="E21" i="1"/>
  <c r="F21" i="1"/>
  <c r="G21" i="1"/>
  <c r="H21" i="1"/>
  <c r="E9" i="1"/>
  <c r="F9" i="1"/>
  <c r="G9" i="1"/>
  <c r="H9" i="1"/>
  <c r="E10" i="1"/>
  <c r="F10" i="1"/>
  <c r="G10" i="1"/>
  <c r="H10" i="1"/>
  <c r="E11" i="1"/>
  <c r="F11" i="1"/>
  <c r="G11" i="1"/>
  <c r="H11" i="1"/>
  <c r="E12" i="1"/>
  <c r="F12" i="1"/>
  <c r="G12" i="1"/>
  <c r="H12" i="1"/>
  <c r="E13" i="1"/>
  <c r="F13" i="1"/>
  <c r="G13" i="1"/>
  <c r="H13" i="1"/>
  <c r="E14" i="1"/>
  <c r="F14" i="1"/>
  <c r="G14" i="1"/>
  <c r="H14" i="1"/>
  <c r="E15" i="1"/>
  <c r="F15" i="1"/>
  <c r="G15" i="1"/>
  <c r="H15" i="1"/>
  <c r="H7" i="1"/>
  <c r="G7" i="1"/>
  <c r="F7" i="1"/>
  <c r="D110" i="1"/>
  <c r="E110" i="1" s="1"/>
  <c r="D104" i="1"/>
  <c r="D86" i="1"/>
  <c r="D65" i="1"/>
  <c r="G65" i="1" s="1"/>
  <c r="I64" i="1" l="1"/>
  <c r="E54" i="1"/>
  <c r="F54" i="1"/>
  <c r="H54" i="1"/>
  <c r="G54" i="1"/>
  <c r="F65" i="1"/>
  <c r="E65" i="1"/>
  <c r="H110" i="1"/>
  <c r="I63" i="1"/>
  <c r="G110" i="1"/>
  <c r="H65" i="1"/>
  <c r="F110" i="1"/>
  <c r="D68" i="1"/>
  <c r="D57" i="1"/>
  <c r="D26" i="1"/>
  <c r="D8" i="1"/>
  <c r="L32" i="1" s="1"/>
  <c r="I65" i="1" l="1"/>
  <c r="G26" i="1"/>
  <c r="E26" i="1"/>
  <c r="F26" i="1"/>
  <c r="H26" i="1"/>
  <c r="D50" i="1"/>
  <c r="G57" i="1"/>
  <c r="D62" i="1"/>
  <c r="H57" i="1"/>
  <c r="E57" i="1"/>
  <c r="F57" i="1"/>
  <c r="F68" i="1"/>
  <c r="G68" i="1"/>
  <c r="D79" i="1"/>
  <c r="H68" i="1"/>
  <c r="E68" i="1"/>
  <c r="H8" i="1"/>
  <c r="D22" i="1"/>
  <c r="E8" i="1"/>
  <c r="F8" i="1"/>
  <c r="G8" i="1"/>
  <c r="E86" i="1"/>
  <c r="F86" i="1"/>
  <c r="G86" i="1"/>
  <c r="H86" i="1"/>
  <c r="D90" i="1" l="1"/>
  <c r="I110" i="1"/>
  <c r="I44" i="1"/>
  <c r="I45" i="1"/>
  <c r="I42" i="1"/>
  <c r="I46" i="1"/>
  <c r="I47" i="1"/>
  <c r="I72" i="1"/>
  <c r="I74" i="1"/>
  <c r="I41" i="1"/>
  <c r="I40" i="1"/>
  <c r="I39" i="1"/>
  <c r="I20" i="1"/>
  <c r="I21" i="1" l="1"/>
  <c r="I109" i="1" l="1"/>
  <c r="I107" i="1"/>
  <c r="I106" i="1"/>
  <c r="I86" i="1"/>
  <c r="I85" i="1"/>
  <c r="I84" i="1"/>
  <c r="I83" i="1"/>
  <c r="I82" i="1"/>
  <c r="I81" i="1"/>
  <c r="I49" i="1"/>
  <c r="I48" i="1"/>
  <c r="I35" i="1"/>
  <c r="I34" i="1"/>
  <c r="I33" i="1"/>
  <c r="I32" i="1"/>
  <c r="I31" i="1"/>
  <c r="I30" i="1"/>
  <c r="I29" i="1"/>
  <c r="I28" i="1"/>
  <c r="G104" i="1"/>
  <c r="I100" i="1"/>
  <c r="I99" i="1"/>
  <c r="I97" i="1"/>
  <c r="I96" i="1"/>
  <c r="I95" i="1"/>
  <c r="I94" i="1"/>
  <c r="I93" i="1"/>
  <c r="I78" i="1"/>
  <c r="I77" i="1"/>
  <c r="I76" i="1"/>
  <c r="I75" i="1"/>
  <c r="I19" i="1"/>
  <c r="I18" i="1"/>
  <c r="I17" i="1"/>
  <c r="I15" i="1"/>
  <c r="I14" i="1"/>
  <c r="I13" i="1"/>
  <c r="I12" i="1"/>
  <c r="I11" i="1"/>
  <c r="I10" i="1"/>
  <c r="I9" i="1"/>
  <c r="I71" i="1"/>
  <c r="I70" i="1"/>
  <c r="I67" i="1"/>
  <c r="I60" i="1"/>
  <c r="I59" i="1"/>
  <c r="I58" i="1"/>
  <c r="I53" i="1"/>
  <c r="H79" i="1" l="1"/>
  <c r="G79" i="1"/>
  <c r="F79" i="1"/>
  <c r="F104" i="1"/>
  <c r="E50" i="1"/>
  <c r="H104" i="1"/>
  <c r="I27" i="1"/>
  <c r="I104" i="1" l="1"/>
  <c r="E79" i="1"/>
  <c r="I68" i="1"/>
  <c r="I80" i="1" s="1"/>
  <c r="I103" i="1"/>
  <c r="H50" i="1"/>
  <c r="I56" i="1"/>
  <c r="F62" i="1"/>
  <c r="G62" i="1"/>
  <c r="H62" i="1"/>
  <c r="E62" i="1"/>
  <c r="I62" i="1" l="1"/>
  <c r="E22" i="1"/>
  <c r="E90" i="1" s="1"/>
  <c r="F50" i="1"/>
  <c r="G50" i="1"/>
  <c r="I26" i="1"/>
  <c r="I25" i="1"/>
  <c r="I57" i="1"/>
  <c r="I7" i="1"/>
  <c r="G22" i="1" l="1"/>
  <c r="G90" i="1" s="1"/>
  <c r="H22" i="1"/>
  <c r="H90" i="1" s="1"/>
  <c r="I50" i="1"/>
  <c r="F22" i="1"/>
  <c r="F90" i="1" s="1"/>
  <c r="I8" i="1"/>
  <c r="I90" i="1" l="1"/>
  <c r="I22" i="1"/>
  <c r="L90" i="1" l="1"/>
  <c r="I91" i="1"/>
  <c r="I112" i="1"/>
  <c r="D98" i="1" l="1"/>
  <c r="D101" i="1" s="1"/>
  <c r="D111" i="1" l="1"/>
  <c r="D112" i="1" s="1"/>
  <c r="D114" i="1" s="1"/>
  <c r="D115" i="1" s="1"/>
  <c r="E101" i="1"/>
  <c r="F101" i="1"/>
  <c r="F111" i="1" s="1"/>
  <c r="F116" i="1" s="1"/>
  <c r="G101" i="1"/>
  <c r="G111" i="1" s="1"/>
  <c r="G116" i="1" s="1"/>
  <c r="H101" i="1"/>
  <c r="H111" i="1" s="1"/>
  <c r="H116" i="1" s="1"/>
  <c r="E114" i="1" l="1"/>
  <c r="F114" i="1"/>
  <c r="F115" i="1" s="1"/>
  <c r="G114" i="1"/>
  <c r="G115" i="1" s="1"/>
  <c r="H114" i="1"/>
  <c r="H115" i="1" s="1"/>
  <c r="I101" i="1"/>
  <c r="E111" i="1"/>
  <c r="E115" i="1"/>
  <c r="I115" i="1" l="1"/>
  <c r="I114" i="1"/>
  <c r="I111" i="1"/>
  <c r="E116" i="1"/>
</calcChain>
</file>

<file path=xl/sharedStrings.xml><?xml version="1.0" encoding="utf-8"?>
<sst xmlns="http://schemas.openxmlformats.org/spreadsheetml/2006/main" count="129" uniqueCount="113">
  <si>
    <t xml:space="preserve">                                                                                   Товарищество   собственников  "Новая Одесская"</t>
  </si>
  <si>
    <t>№ п/п</t>
  </si>
  <si>
    <t>Наименование статей доходов и расходов</t>
  </si>
  <si>
    <t>1 квартал
план</t>
  </si>
  <si>
    <t>2 квартал
план</t>
  </si>
  <si>
    <t>3 квартал
план</t>
  </si>
  <si>
    <t>4 квартал
план</t>
  </si>
  <si>
    <t>Начисления на оплату труда ( ФСЗН, Белгосстрах)</t>
  </si>
  <si>
    <t>Услуги ЕРИП и ЦИТ</t>
  </si>
  <si>
    <t>Вода для уборки МОП</t>
  </si>
  <si>
    <t>Расходы на канцелярские товары ( бумага и пр)</t>
  </si>
  <si>
    <t>Заправка картриджа для принтера</t>
  </si>
  <si>
    <t>Почтовые расходы ( конверты, марки  заказные письма)</t>
  </si>
  <si>
    <t>Расходы на  обслуживание сайта, компьютерных  программ, мобильного приложения (служба 115)</t>
  </si>
  <si>
    <t>итого</t>
  </si>
  <si>
    <t xml:space="preserve">Расходы на основные жилищно-коммунальные услуги </t>
  </si>
  <si>
    <t xml:space="preserve">Техническое обслуживание </t>
  </si>
  <si>
    <t>закупка светильников и ламп</t>
  </si>
  <si>
    <t>замена запорной арматуры</t>
  </si>
  <si>
    <t>замена автоматов</t>
  </si>
  <si>
    <t>Расходы на инвентарь  и инструмент, материалы:</t>
  </si>
  <si>
    <t>Обращение с твердыми коммунальными отходами</t>
  </si>
  <si>
    <t>Электроэнергия на работу оборудования, освещение МОП, работу лифтов</t>
  </si>
  <si>
    <t>Санитарное содержание вспомогательных помещений :</t>
  </si>
  <si>
    <t>Расходы на инвентарь  и материалы(моющие и пр средства, СИЗ):</t>
  </si>
  <si>
    <t xml:space="preserve">Тепловая энергия  </t>
  </si>
  <si>
    <t>Уборка придомовой территории</t>
  </si>
  <si>
    <t>Расходы на инвентарь  и материалы:</t>
  </si>
  <si>
    <t>Противогололедная смесь, соль</t>
  </si>
  <si>
    <t>Механизированная расчистка проезжих дорог от снега (трактор)</t>
  </si>
  <si>
    <t>Содержание придомовой территории и уход за элементами озеленения и благоустройства:</t>
  </si>
  <si>
    <t xml:space="preserve">Закупка растений </t>
  </si>
  <si>
    <t>Доходы по нормативной себестоимости (жилые помещения)</t>
  </si>
  <si>
    <t>Электроэнергия на работу оборудования, освещение МОП</t>
  </si>
  <si>
    <t>Электроэнергия на работу лифта</t>
  </si>
  <si>
    <t>Техническое обслуживание лифта ежемесячно</t>
  </si>
  <si>
    <t>Прочие доходы</t>
  </si>
  <si>
    <t>Пеня по основным услугам ЖКХ</t>
  </si>
  <si>
    <t>Пеня по взносам</t>
  </si>
  <si>
    <t>% банка</t>
  </si>
  <si>
    <t xml:space="preserve">Площадь домов   кв м </t>
  </si>
  <si>
    <t>Возмещаемые расходы    с кв м в год</t>
  </si>
  <si>
    <t>Возмещаемые расходы в среднем в месяц с кв м</t>
  </si>
  <si>
    <t>___________________</t>
  </si>
  <si>
    <t>Члены правления</t>
  </si>
  <si>
    <t>Буцкая Ю. В.</t>
  </si>
  <si>
    <t>____________________</t>
  </si>
  <si>
    <t>Эмир Т. В.</t>
  </si>
  <si>
    <t>Главный бухгалтер ТС</t>
  </si>
  <si>
    <t>Административно-управленческие расходы</t>
  </si>
  <si>
    <t>Закупка песка в песочницы</t>
  </si>
  <si>
    <t>Уход за растениями</t>
  </si>
  <si>
    <t xml:space="preserve">Санитарная обработка МОП </t>
  </si>
  <si>
    <t xml:space="preserve">фиксаторы дверные </t>
  </si>
  <si>
    <t>Ремонт, обслуживание  и замена оборудования :</t>
  </si>
  <si>
    <t xml:space="preserve">поверка приборов учета </t>
  </si>
  <si>
    <t>Доходы по возмещаемым услугам (нежилые помещения)</t>
  </si>
  <si>
    <t>Всего доходов (4+5+6)</t>
  </si>
  <si>
    <t xml:space="preserve">Санитарное содержание вспомогательных помещений </t>
  </si>
  <si>
    <t>Итого: Расходы  - Доходы (3-8)</t>
  </si>
  <si>
    <t>Результат основной деятельности (3-7-8)
(прибыль+, убыток -)</t>
  </si>
  <si>
    <t>Проведение аудита</t>
  </si>
  <si>
    <t>Прочие непредвиденные расходы (юридические услуги, консультации и т д)</t>
  </si>
  <si>
    <t xml:space="preserve"> Обслуживание инженерных систем (услуги инженера КИП и А)</t>
  </si>
  <si>
    <t>Двухколесная тачка</t>
  </si>
  <si>
    <t>Второе сферическое зеркало</t>
  </si>
  <si>
    <t>замена подъездных информационных стендов, стенда в ТС</t>
  </si>
  <si>
    <t>бензин</t>
  </si>
  <si>
    <t>закупка манометров</t>
  </si>
  <si>
    <t>Итого</t>
  </si>
  <si>
    <t>Оплата труда обслуживающего персонала (рабочий по комплексной уборке придомовой территории (дворник))</t>
  </si>
  <si>
    <t>Оплата труда обслуживающего персонала (рабочие по комплексной уборке вспомогатнельных помещений (уборщицы))</t>
  </si>
  <si>
    <t>Покраска детского оборудования, скамеек, урн</t>
  </si>
  <si>
    <t>итого расходов</t>
  </si>
  <si>
    <t xml:space="preserve"> </t>
  </si>
  <si>
    <t>Покраска перил на крыльцах</t>
  </si>
  <si>
    <t>Гидропневмопромывка</t>
  </si>
  <si>
    <t>Замена задвижек пожарного оборудования в 6 и 8 домах</t>
  </si>
  <si>
    <t>Кусторез</t>
  </si>
  <si>
    <t xml:space="preserve">Замки, доводчики, ручки </t>
  </si>
  <si>
    <t>Покраска металических дверей на первых этажах 6 и 8 домов</t>
  </si>
  <si>
    <t>Закупка пожарных шлангов в 6 и 8 дом</t>
  </si>
  <si>
    <t>Восстановление системы АСКУЭ</t>
  </si>
  <si>
    <t>Гирлянды на подъезды</t>
  </si>
  <si>
    <t>Разное (доски, болты, прокладки и т д)</t>
  </si>
  <si>
    <t>Работы по содержанию домовладений</t>
  </si>
  <si>
    <t>Иное обслуживание общего имущества</t>
  </si>
  <si>
    <t>установка этажных указателей</t>
  </si>
  <si>
    <t>инвентарь</t>
  </si>
  <si>
    <t>Тепловая энергия по ЭОЗ</t>
  </si>
  <si>
    <t xml:space="preserve">Техническое обслуживание лифтов/месячное/годовое             </t>
  </si>
  <si>
    <t>Налог земельный</t>
  </si>
  <si>
    <t>Земельный налог</t>
  </si>
  <si>
    <t>Дубликаты ключей, замки</t>
  </si>
  <si>
    <t>Услуги банка (Решение)</t>
  </si>
  <si>
    <t>Налог УСН</t>
  </si>
  <si>
    <t>Закупка и монтаж видеокамер (обслуживание)</t>
  </si>
  <si>
    <t>Обслуживание системы дымоудаления, пожаротушения и сигнализации</t>
  </si>
  <si>
    <t>Услуги электросвязи (Белтелеком, А1)</t>
  </si>
  <si>
    <t>Вывоз  крупногабаритного мусора</t>
  </si>
  <si>
    <t>ИТОГО за 2026 год</t>
  </si>
  <si>
    <t>Промывка внутридомовых сетей водопровода</t>
  </si>
  <si>
    <t>Матяско Е.В.</t>
  </si>
  <si>
    <t>Акулич Н.В.</t>
  </si>
  <si>
    <t>Выскварко М. М.</t>
  </si>
  <si>
    <t>Оплата труда АУП ( председатель правления, главный бухгалтер)</t>
  </si>
  <si>
    <t>Оплата труда обслуживающего персонала                                            (инженер,  слесарь-сантехник, электромонтер)</t>
  </si>
  <si>
    <t>Закупка теплосчетчика на 8 дом</t>
  </si>
  <si>
    <t>Работа по установке теплосчетчика в 8 доме</t>
  </si>
  <si>
    <r>
      <t xml:space="preserve">Тепловая энергия                                                                                        </t>
    </r>
    <r>
      <rPr>
        <b/>
        <sz val="12"/>
        <rFont val="Times New Roman"/>
        <family val="1"/>
        <charset val="204"/>
      </rPr>
      <t xml:space="preserve"> Итого</t>
    </r>
  </si>
  <si>
    <t>Смета доходов и расходов на 2026 год (с изменениями и дополнениями)</t>
  </si>
  <si>
    <t xml:space="preserve">И О Председателя правления ТС </t>
  </si>
  <si>
    <t>Жуковская Т.М.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</si>
</sst>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2" fontId="1" fillId="0" borderId="17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right"/>
    </xf>
    <xf numFmtId="2" fontId="2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30" xfId="0" applyNumberFormat="1" applyFont="1" applyBorder="1" applyAlignment="1">
      <alignment horizontal="center"/>
    </xf>
    <xf numFmtId="2" fontId="1" fillId="0" borderId="3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37" xfId="0" applyFont="1" applyBorder="1"/>
    <xf numFmtId="0" fontId="1" fillId="0" borderId="38" xfId="0" applyFont="1" applyBorder="1"/>
    <xf numFmtId="2" fontId="1" fillId="0" borderId="10" xfId="0" applyNumberFormat="1" applyFont="1" applyBorder="1" applyAlignment="1">
      <alignment horizontal="center" vertical="center"/>
    </xf>
    <xf numFmtId="2" fontId="2" fillId="0" borderId="45" xfId="0" applyNumberFormat="1" applyFont="1" applyBorder="1" applyAlignment="1">
      <alignment horizontal="center" vertical="center"/>
    </xf>
    <xf numFmtId="2" fontId="2" fillId="0" borderId="41" xfId="0" applyNumberFormat="1" applyFont="1" applyBorder="1" applyAlignment="1">
      <alignment horizontal="center" vertical="center"/>
    </xf>
    <xf numFmtId="2" fontId="2" fillId="0" borderId="4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3" fillId="0" borderId="40" xfId="0" applyNumberFormat="1" applyFont="1" applyBorder="1" applyAlignment="1">
      <alignment horizontal="center" vertical="center"/>
    </xf>
    <xf numFmtId="2" fontId="3" fillId="0" borderId="37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29" xfId="0" applyNumberFormat="1" applyFont="1" applyBorder="1" applyAlignment="1">
      <alignment horizontal="center" vertical="center"/>
    </xf>
    <xf numFmtId="2" fontId="3" fillId="0" borderId="30" xfId="0" applyNumberFormat="1" applyFont="1" applyBorder="1" applyAlignment="1">
      <alignment horizontal="center" vertical="center"/>
    </xf>
    <xf numFmtId="2" fontId="3" fillId="0" borderId="31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2" fontId="1" fillId="0" borderId="32" xfId="0" applyNumberFormat="1" applyFont="1" applyBorder="1" applyAlignment="1">
      <alignment horizontal="center" vertical="center"/>
    </xf>
    <xf numFmtId="2" fontId="1" fillId="0" borderId="33" xfId="0" applyNumberFormat="1" applyFont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3" fillId="0" borderId="26" xfId="0" applyFont="1" applyBorder="1"/>
    <xf numFmtId="0" fontId="4" fillId="0" borderId="21" xfId="0" applyFont="1" applyBorder="1"/>
    <xf numFmtId="0" fontId="1" fillId="0" borderId="0" xfId="0" applyFont="1"/>
    <xf numFmtId="0" fontId="1" fillId="0" borderId="52" xfId="0" applyFont="1" applyBorder="1"/>
    <xf numFmtId="2" fontId="1" fillId="0" borderId="11" xfId="0" applyNumberFormat="1" applyFont="1" applyBorder="1" applyAlignment="1">
      <alignment horizontal="center" vertical="center"/>
    </xf>
    <xf numFmtId="2" fontId="1" fillId="0" borderId="43" xfId="0" applyNumberFormat="1" applyFont="1" applyBorder="1" applyAlignment="1">
      <alignment horizontal="center" vertical="center"/>
    </xf>
    <xf numFmtId="2" fontId="1" fillId="0" borderId="44" xfId="0" applyNumberFormat="1" applyFont="1" applyBorder="1" applyAlignment="1">
      <alignment horizontal="center" vertical="center"/>
    </xf>
    <xf numFmtId="2" fontId="1" fillId="0" borderId="47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41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/>
    </xf>
    <xf numFmtId="2" fontId="2" fillId="0" borderId="40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2" fillId="0" borderId="24" xfId="0" applyNumberFormat="1" applyFont="1" applyBorder="1" applyAlignment="1">
      <alignment horizontal="center" vertical="center"/>
    </xf>
    <xf numFmtId="2" fontId="1" fillId="0" borderId="41" xfId="0" applyNumberFormat="1" applyFont="1" applyBorder="1" applyAlignment="1">
      <alignment horizontal="center"/>
    </xf>
    <xf numFmtId="2" fontId="1" fillId="0" borderId="42" xfId="0" applyNumberFormat="1" applyFont="1" applyBorder="1" applyAlignment="1">
      <alignment horizontal="center"/>
    </xf>
    <xf numFmtId="2" fontId="1" fillId="0" borderId="35" xfId="0" applyNumberFormat="1" applyFont="1" applyBorder="1" applyAlignment="1">
      <alignment horizontal="center" vertical="center"/>
    </xf>
    <xf numFmtId="2" fontId="1" fillId="0" borderId="30" xfId="0" applyNumberFormat="1" applyFont="1" applyBorder="1" applyAlignment="1">
      <alignment horizontal="center" vertical="center"/>
    </xf>
    <xf numFmtId="2" fontId="1" fillId="0" borderId="31" xfId="0" applyNumberFormat="1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22" xfId="0" applyFont="1" applyBorder="1"/>
    <xf numFmtId="0" fontId="1" fillId="0" borderId="6" xfId="0" applyFont="1" applyBorder="1"/>
    <xf numFmtId="0" fontId="1" fillId="0" borderId="2" xfId="0" applyFont="1" applyBorder="1"/>
    <xf numFmtId="2" fontId="1" fillId="0" borderId="0" xfId="0" applyNumberFormat="1" applyFont="1"/>
    <xf numFmtId="0" fontId="5" fillId="0" borderId="19" xfId="0" applyFont="1" applyBorder="1" applyAlignment="1">
      <alignment horizontal="left" vertical="top" wrapText="1"/>
    </xf>
    <xf numFmtId="2" fontId="5" fillId="0" borderId="0" xfId="0" applyNumberFormat="1" applyFont="1" applyAlignment="1">
      <alignment horizontal="center" vertical="center"/>
    </xf>
    <xf numFmtId="0" fontId="5" fillId="0" borderId="20" xfId="0" applyFont="1" applyBorder="1" applyAlignment="1">
      <alignment horizontal="left" vertical="top" wrapText="1"/>
    </xf>
    <xf numFmtId="0" fontId="5" fillId="0" borderId="20" xfId="0" applyFont="1" applyBorder="1"/>
    <xf numFmtId="0" fontId="1" fillId="0" borderId="2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/>
    </xf>
    <xf numFmtId="2" fontId="6" fillId="0" borderId="0" xfId="0" applyNumberFormat="1" applyFont="1" applyAlignment="1">
      <alignment horizontal="center" vertical="center"/>
    </xf>
    <xf numFmtId="0" fontId="4" fillId="0" borderId="6" xfId="0" applyFont="1" applyBorder="1"/>
    <xf numFmtId="0" fontId="4" fillId="0" borderId="2" xfId="0" applyFont="1" applyBorder="1"/>
    <xf numFmtId="0" fontId="4" fillId="0" borderId="0" xfId="0" applyFont="1"/>
    <xf numFmtId="0" fontId="1" fillId="0" borderId="22" xfId="0" applyFont="1" applyBorder="1" applyAlignment="1">
      <alignment horizontal="center" vertical="center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0" fontId="7" fillId="2" borderId="4" xfId="0" applyFont="1" applyFill="1" applyBorder="1" applyAlignment="1">
      <alignment horizontal="right"/>
    </xf>
    <xf numFmtId="0" fontId="7" fillId="2" borderId="34" xfId="0" applyFont="1" applyFill="1" applyBorder="1" applyAlignment="1">
      <alignment horizontal="right"/>
    </xf>
    <xf numFmtId="0" fontId="7" fillId="0" borderId="34" xfId="0" applyFont="1" applyBorder="1" applyAlignment="1">
      <alignment horizontal="right" vertical="center" wrapText="1"/>
    </xf>
    <xf numFmtId="0" fontId="7" fillId="0" borderId="34" xfId="0" applyFont="1" applyBorder="1" applyAlignment="1">
      <alignment horizontal="right"/>
    </xf>
    <xf numFmtId="0" fontId="1" fillId="0" borderId="35" xfId="0" applyFont="1" applyBorder="1" applyAlignment="1">
      <alignment horizontal="left"/>
    </xf>
    <xf numFmtId="0" fontId="4" fillId="0" borderId="35" xfId="0" applyFont="1" applyBorder="1"/>
    <xf numFmtId="0" fontId="4" fillId="0" borderId="39" xfId="0" applyFont="1" applyBorder="1" applyAlignment="1">
      <alignment wrapText="1"/>
    </xf>
    <xf numFmtId="0" fontId="3" fillId="0" borderId="35" xfId="0" applyFont="1" applyBorder="1" applyAlignment="1">
      <alignment horizontal="right" wrapText="1"/>
    </xf>
    <xf numFmtId="0" fontId="4" fillId="0" borderId="36" xfId="0" applyFont="1" applyBorder="1"/>
    <xf numFmtId="0" fontId="7" fillId="0" borderId="43" xfId="0" applyFont="1" applyBorder="1" applyAlignment="1">
      <alignment horizontal="right" wrapText="1"/>
    </xf>
    <xf numFmtId="0" fontId="7" fillId="0" borderId="44" xfId="0" applyFont="1" applyBorder="1" applyAlignment="1">
      <alignment horizontal="right"/>
    </xf>
    <xf numFmtId="0" fontId="7" fillId="0" borderId="44" xfId="0" applyFont="1" applyBorder="1" applyAlignment="1">
      <alignment horizontal="right" wrapText="1"/>
    </xf>
    <xf numFmtId="0" fontId="7" fillId="0" borderId="47" xfId="0" applyFont="1" applyBorder="1" applyAlignment="1">
      <alignment horizontal="right"/>
    </xf>
    <xf numFmtId="0" fontId="8" fillId="0" borderId="35" xfId="0" applyFont="1" applyBorder="1" applyAlignment="1">
      <alignment horizontal="right"/>
    </xf>
    <xf numFmtId="0" fontId="4" fillId="0" borderId="8" xfId="0" applyFont="1" applyBorder="1"/>
    <xf numFmtId="0" fontId="4" fillId="0" borderId="26" xfId="0" applyFont="1" applyBorder="1"/>
    <xf numFmtId="0" fontId="7" fillId="0" borderId="53" xfId="0" applyFont="1" applyBorder="1" applyAlignment="1">
      <alignment horizontal="right" wrapText="1"/>
    </xf>
    <xf numFmtId="0" fontId="8" fillId="0" borderId="21" xfId="0" applyFont="1" applyBorder="1" applyAlignment="1">
      <alignment horizontal="right" wrapText="1"/>
    </xf>
    <xf numFmtId="2" fontId="2" fillId="0" borderId="4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wrapText="1"/>
    </xf>
    <xf numFmtId="0" fontId="1" fillId="0" borderId="49" xfId="0" applyFont="1" applyBorder="1"/>
    <xf numFmtId="0" fontId="1" fillId="0" borderId="50" xfId="0" applyFont="1" applyBorder="1"/>
    <xf numFmtId="0" fontId="7" fillId="0" borderId="46" xfId="0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right"/>
    </xf>
    <xf numFmtId="0" fontId="3" fillId="0" borderId="21" xfId="0" applyFont="1" applyBorder="1"/>
    <xf numFmtId="0" fontId="3" fillId="0" borderId="0" xfId="0" applyFont="1"/>
    <xf numFmtId="0" fontId="3" fillId="0" borderId="21" xfId="0" applyFont="1" applyBorder="1" applyAlignment="1">
      <alignment horizontal="center" vertical="center"/>
    </xf>
    <xf numFmtId="0" fontId="3" fillId="0" borderId="5" xfId="0" applyFont="1" applyBorder="1"/>
    <xf numFmtId="2" fontId="3" fillId="0" borderId="22" xfId="0" applyNumberFormat="1" applyFont="1" applyBorder="1" applyAlignment="1">
      <alignment horizontal="center" vertical="center"/>
    </xf>
    <xf numFmtId="0" fontId="3" fillId="0" borderId="6" xfId="0" applyFont="1" applyBorder="1"/>
    <xf numFmtId="0" fontId="4" fillId="0" borderId="21" xfId="0" applyFont="1" applyBorder="1" applyAlignment="1">
      <alignment wrapText="1"/>
    </xf>
    <xf numFmtId="0" fontId="3" fillId="0" borderId="39" xfId="0" applyFont="1" applyBorder="1"/>
    <xf numFmtId="0" fontId="3" fillId="0" borderId="37" xfId="0" applyFont="1" applyBorder="1"/>
    <xf numFmtId="0" fontId="4" fillId="0" borderId="43" xfId="0" applyFont="1" applyBorder="1"/>
    <xf numFmtId="2" fontId="4" fillId="0" borderId="0" xfId="0" applyNumberFormat="1" applyFont="1"/>
    <xf numFmtId="0" fontId="3" fillId="0" borderId="21" xfId="0" applyFont="1" applyBorder="1" applyAlignment="1">
      <alignment horizontal="right"/>
    </xf>
    <xf numFmtId="0" fontId="3" fillId="0" borderId="8" xfId="0" applyFont="1" applyBorder="1"/>
    <xf numFmtId="0" fontId="1" fillId="0" borderId="46" xfId="0" applyFont="1" applyBorder="1"/>
    <xf numFmtId="0" fontId="1" fillId="0" borderId="4" xfId="0" applyFont="1" applyBorder="1"/>
    <xf numFmtId="0" fontId="3" fillId="0" borderId="34" xfId="0" applyFont="1" applyBorder="1"/>
    <xf numFmtId="2" fontId="3" fillId="0" borderId="0" xfId="0" applyNumberFormat="1" applyFont="1"/>
    <xf numFmtId="0" fontId="4" fillId="0" borderId="47" xfId="0" applyFont="1" applyBorder="1"/>
    <xf numFmtId="165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2" xfId="0" applyFont="1" applyBorder="1" applyAlignment="1">
      <alignment wrapText="1"/>
    </xf>
    <xf numFmtId="0" fontId="1" fillId="0" borderId="4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123"/>
  <sheetViews>
    <sheetView tabSelected="1" topLeftCell="A101" zoomScale="120" zoomScaleNormal="120" workbookViewId="0">
      <selection activeCell="A2" sqref="A2:H123"/>
    </sheetView>
  </sheetViews>
  <sheetFormatPr defaultRowHeight="15" x14ac:dyDescent="0.25"/>
  <cols>
    <col min="1" max="1" width="7.7109375" style="45" customWidth="1"/>
    <col min="2" max="2" width="4" style="45" customWidth="1"/>
    <col min="3" max="3" width="68" style="45" customWidth="1"/>
    <col min="4" max="4" width="14.140625" style="73" customWidth="1"/>
    <col min="5" max="5" width="15" style="45" customWidth="1"/>
    <col min="6" max="6" width="15.7109375" style="45" customWidth="1"/>
    <col min="7" max="7" width="15.140625" style="45" customWidth="1"/>
    <col min="8" max="8" width="18.28515625" style="45" customWidth="1"/>
    <col min="9" max="9" width="12.85546875" style="72" hidden="1" customWidth="1"/>
    <col min="10" max="10" width="9.140625" style="45"/>
    <col min="11" max="11" width="10.28515625" style="45" bestFit="1" customWidth="1"/>
    <col min="12" max="12" width="14" style="45" customWidth="1"/>
    <col min="13" max="13" width="9.140625" style="45"/>
    <col min="14" max="14" width="10.28515625" style="45" bestFit="1" customWidth="1"/>
    <col min="15" max="16384" width="9.140625" style="45"/>
  </cols>
  <sheetData>
    <row r="2" spans="2:13" x14ac:dyDescent="0.25">
      <c r="B2" s="45" t="s">
        <v>0</v>
      </c>
      <c r="D2" s="45"/>
    </row>
    <row r="3" spans="2:13" x14ac:dyDescent="0.25">
      <c r="C3" s="45" t="s">
        <v>110</v>
      </c>
    </row>
    <row r="4" spans="2:13" ht="15.75" thickBot="1" x14ac:dyDescent="0.3"/>
    <row r="5" spans="2:13" ht="48" thickBot="1" x14ac:dyDescent="0.3">
      <c r="B5" s="74" t="s">
        <v>1</v>
      </c>
      <c r="C5" s="75" t="s">
        <v>2</v>
      </c>
      <c r="D5" s="75" t="s">
        <v>100</v>
      </c>
      <c r="E5" s="76" t="s">
        <v>3</v>
      </c>
      <c r="F5" s="76" t="s">
        <v>4</v>
      </c>
      <c r="G5" s="76" t="s">
        <v>5</v>
      </c>
      <c r="H5" s="76" t="s">
        <v>6</v>
      </c>
    </row>
    <row r="6" spans="2:13" ht="16.5" thickBot="1" x14ac:dyDescent="0.3">
      <c r="B6" s="152">
        <v>1</v>
      </c>
      <c r="C6" s="77" t="s">
        <v>49</v>
      </c>
      <c r="D6" s="16"/>
      <c r="E6" s="78"/>
      <c r="F6" s="78"/>
      <c r="G6" s="78"/>
      <c r="H6" s="79"/>
      <c r="J6" s="80"/>
      <c r="K6" s="80"/>
      <c r="M6" s="80"/>
    </row>
    <row r="7" spans="2:13" x14ac:dyDescent="0.25">
      <c r="B7" s="153"/>
      <c r="C7" s="81" t="s">
        <v>105</v>
      </c>
      <c r="D7" s="48">
        <v>63000</v>
      </c>
      <c r="E7" s="54">
        <f>D7/4</f>
        <v>15750</v>
      </c>
      <c r="F7" s="12">
        <f>D7/4</f>
        <v>15750</v>
      </c>
      <c r="G7" s="12">
        <f>D7/4</f>
        <v>15750</v>
      </c>
      <c r="H7" s="47">
        <f>D7/4</f>
        <v>15750</v>
      </c>
      <c r="I7" s="82">
        <f>SUM(E7:H7)</f>
        <v>63000</v>
      </c>
    </row>
    <row r="8" spans="2:13" x14ac:dyDescent="0.25">
      <c r="B8" s="153"/>
      <c r="C8" s="83" t="s">
        <v>7</v>
      </c>
      <c r="D8" s="49">
        <f>D7*11.6/100</f>
        <v>7308</v>
      </c>
      <c r="E8" s="55">
        <f t="shared" ref="E8:E21" si="0">D8/4</f>
        <v>1827</v>
      </c>
      <c r="F8" s="3">
        <f t="shared" ref="F8:F15" si="1">D8/4</f>
        <v>1827</v>
      </c>
      <c r="G8" s="3">
        <f t="shared" ref="G8:G15" si="2">D8/4</f>
        <v>1827</v>
      </c>
      <c r="H8" s="56">
        <f t="shared" ref="H8:H15" si="3">D8/4</f>
        <v>1827</v>
      </c>
      <c r="I8" s="82">
        <f>SUM(E8:H8)</f>
        <v>7308</v>
      </c>
    </row>
    <row r="9" spans="2:13" x14ac:dyDescent="0.25">
      <c r="B9" s="153"/>
      <c r="C9" s="83" t="s">
        <v>98</v>
      </c>
      <c r="D9" s="49">
        <v>600</v>
      </c>
      <c r="E9" s="55">
        <f t="shared" si="0"/>
        <v>150</v>
      </c>
      <c r="F9" s="3">
        <f t="shared" si="1"/>
        <v>150</v>
      </c>
      <c r="G9" s="3">
        <f t="shared" si="2"/>
        <v>150</v>
      </c>
      <c r="H9" s="56">
        <f t="shared" si="3"/>
        <v>150</v>
      </c>
      <c r="I9" s="82">
        <f>SUM(E9:H9)</f>
        <v>600</v>
      </c>
    </row>
    <row r="10" spans="2:13" x14ac:dyDescent="0.25">
      <c r="B10" s="153"/>
      <c r="C10" s="83" t="s">
        <v>94</v>
      </c>
      <c r="D10" s="49">
        <v>440</v>
      </c>
      <c r="E10" s="55">
        <f t="shared" si="0"/>
        <v>110</v>
      </c>
      <c r="F10" s="3">
        <f t="shared" si="1"/>
        <v>110</v>
      </c>
      <c r="G10" s="3">
        <f t="shared" si="2"/>
        <v>110</v>
      </c>
      <c r="H10" s="56">
        <f t="shared" si="3"/>
        <v>110</v>
      </c>
      <c r="I10" s="82">
        <f>SUM(E10:H10)</f>
        <v>440</v>
      </c>
    </row>
    <row r="11" spans="2:13" x14ac:dyDescent="0.25">
      <c r="B11" s="153"/>
      <c r="C11" s="83" t="s">
        <v>8</v>
      </c>
      <c r="D11" s="49">
        <v>3600</v>
      </c>
      <c r="E11" s="55">
        <f t="shared" si="0"/>
        <v>900</v>
      </c>
      <c r="F11" s="3">
        <f t="shared" si="1"/>
        <v>900</v>
      </c>
      <c r="G11" s="3">
        <f t="shared" si="2"/>
        <v>900</v>
      </c>
      <c r="H11" s="56">
        <f t="shared" si="3"/>
        <v>900</v>
      </c>
      <c r="I11" s="82">
        <f t="shared" ref="I11:I19" si="4">SUM(E11:H11)</f>
        <v>3600</v>
      </c>
    </row>
    <row r="12" spans="2:13" x14ac:dyDescent="0.25">
      <c r="B12" s="153"/>
      <c r="C12" s="83" t="s">
        <v>10</v>
      </c>
      <c r="D12" s="49">
        <v>600</v>
      </c>
      <c r="E12" s="55">
        <f t="shared" si="0"/>
        <v>150</v>
      </c>
      <c r="F12" s="3">
        <f t="shared" si="1"/>
        <v>150</v>
      </c>
      <c r="G12" s="3">
        <f t="shared" si="2"/>
        <v>150</v>
      </c>
      <c r="H12" s="56">
        <f t="shared" si="3"/>
        <v>150</v>
      </c>
      <c r="I12" s="82">
        <f t="shared" si="4"/>
        <v>600</v>
      </c>
    </row>
    <row r="13" spans="2:13" x14ac:dyDescent="0.25">
      <c r="B13" s="153"/>
      <c r="C13" s="83" t="s">
        <v>11</v>
      </c>
      <c r="D13" s="49">
        <v>300</v>
      </c>
      <c r="E13" s="55">
        <f t="shared" si="0"/>
        <v>75</v>
      </c>
      <c r="F13" s="3">
        <f t="shared" si="1"/>
        <v>75</v>
      </c>
      <c r="G13" s="3">
        <f t="shared" si="2"/>
        <v>75</v>
      </c>
      <c r="H13" s="56">
        <f t="shared" si="3"/>
        <v>75</v>
      </c>
      <c r="I13" s="82">
        <f t="shared" si="4"/>
        <v>300</v>
      </c>
    </row>
    <row r="14" spans="2:13" x14ac:dyDescent="0.25">
      <c r="B14" s="153"/>
      <c r="C14" s="83" t="s">
        <v>12</v>
      </c>
      <c r="D14" s="49">
        <v>300</v>
      </c>
      <c r="E14" s="55">
        <f t="shared" si="0"/>
        <v>75</v>
      </c>
      <c r="F14" s="3">
        <f t="shared" si="1"/>
        <v>75</v>
      </c>
      <c r="G14" s="3">
        <f t="shared" si="2"/>
        <v>75</v>
      </c>
      <c r="H14" s="56">
        <f t="shared" si="3"/>
        <v>75</v>
      </c>
      <c r="I14" s="82">
        <f t="shared" si="4"/>
        <v>300</v>
      </c>
    </row>
    <row r="15" spans="2:13" ht="25.5" x14ac:dyDescent="0.25">
      <c r="B15" s="153"/>
      <c r="C15" s="83" t="s">
        <v>13</v>
      </c>
      <c r="D15" s="49">
        <v>2500</v>
      </c>
      <c r="E15" s="55">
        <f t="shared" si="0"/>
        <v>625</v>
      </c>
      <c r="F15" s="3">
        <f t="shared" si="1"/>
        <v>625</v>
      </c>
      <c r="G15" s="3">
        <f t="shared" si="2"/>
        <v>625</v>
      </c>
      <c r="H15" s="56">
        <f t="shared" si="3"/>
        <v>625</v>
      </c>
      <c r="I15" s="82">
        <f t="shared" si="4"/>
        <v>2500</v>
      </c>
    </row>
    <row r="16" spans="2:13" x14ac:dyDescent="0.25">
      <c r="B16" s="153"/>
      <c r="C16" s="83"/>
      <c r="D16" s="49"/>
      <c r="E16" s="55"/>
      <c r="F16" s="3"/>
      <c r="G16" s="3"/>
      <c r="H16" s="56"/>
      <c r="I16" s="82"/>
    </row>
    <row r="17" spans="2:12" x14ac:dyDescent="0.25">
      <c r="B17" s="153"/>
      <c r="C17" s="84" t="s">
        <v>91</v>
      </c>
      <c r="D17" s="49">
        <v>9000</v>
      </c>
      <c r="E17" s="55">
        <f t="shared" si="0"/>
        <v>2250</v>
      </c>
      <c r="F17" s="3">
        <f t="shared" ref="F17:F21" si="5">D17/4</f>
        <v>2250</v>
      </c>
      <c r="G17" s="3">
        <f t="shared" ref="G17:G21" si="6">D17/4</f>
        <v>2250</v>
      </c>
      <c r="H17" s="56">
        <f t="shared" ref="H17:H21" si="7">D17/4</f>
        <v>2250</v>
      </c>
      <c r="I17" s="82">
        <f t="shared" si="4"/>
        <v>9000</v>
      </c>
    </row>
    <row r="18" spans="2:12" x14ac:dyDescent="0.25">
      <c r="B18" s="153"/>
      <c r="C18" s="83" t="s">
        <v>95</v>
      </c>
      <c r="D18" s="49">
        <v>500</v>
      </c>
      <c r="E18" s="55">
        <f t="shared" si="0"/>
        <v>125</v>
      </c>
      <c r="F18" s="3">
        <f t="shared" si="5"/>
        <v>125</v>
      </c>
      <c r="G18" s="3">
        <f t="shared" si="6"/>
        <v>125</v>
      </c>
      <c r="H18" s="56">
        <f t="shared" si="7"/>
        <v>125</v>
      </c>
      <c r="I18" s="82">
        <f t="shared" si="4"/>
        <v>500</v>
      </c>
    </row>
    <row r="19" spans="2:12" x14ac:dyDescent="0.25">
      <c r="B19" s="153"/>
      <c r="C19" s="83" t="s">
        <v>96</v>
      </c>
      <c r="D19" s="49">
        <v>2500</v>
      </c>
      <c r="E19" s="55">
        <f t="shared" si="0"/>
        <v>625</v>
      </c>
      <c r="F19" s="3">
        <f t="shared" si="5"/>
        <v>625</v>
      </c>
      <c r="G19" s="3">
        <f t="shared" si="6"/>
        <v>625</v>
      </c>
      <c r="H19" s="56">
        <f t="shared" si="7"/>
        <v>625</v>
      </c>
      <c r="I19" s="82">
        <f t="shared" si="4"/>
        <v>2500</v>
      </c>
    </row>
    <row r="20" spans="2:12" x14ac:dyDescent="0.25">
      <c r="B20" s="153"/>
      <c r="C20" s="83" t="s">
        <v>61</v>
      </c>
      <c r="D20" s="49">
        <v>2500</v>
      </c>
      <c r="E20" s="55">
        <f t="shared" si="0"/>
        <v>625</v>
      </c>
      <c r="F20" s="3">
        <f t="shared" si="5"/>
        <v>625</v>
      </c>
      <c r="G20" s="3">
        <f t="shared" si="6"/>
        <v>625</v>
      </c>
      <c r="H20" s="56">
        <f t="shared" si="7"/>
        <v>625</v>
      </c>
      <c r="I20" s="82">
        <f>SUM(E20:H20)</f>
        <v>2500</v>
      </c>
    </row>
    <row r="21" spans="2:12" ht="30.75" thickBot="1" x14ac:dyDescent="0.3">
      <c r="B21" s="153"/>
      <c r="C21" s="85" t="s">
        <v>62</v>
      </c>
      <c r="D21" s="50">
        <v>7000</v>
      </c>
      <c r="E21" s="57">
        <f t="shared" si="0"/>
        <v>1750</v>
      </c>
      <c r="F21" s="58">
        <f t="shared" si="5"/>
        <v>1750</v>
      </c>
      <c r="G21" s="58">
        <f t="shared" si="6"/>
        <v>1750</v>
      </c>
      <c r="H21" s="59">
        <f t="shared" si="7"/>
        <v>1750</v>
      </c>
      <c r="I21" s="82">
        <f>SUM(E21:H21)</f>
        <v>7000</v>
      </c>
    </row>
    <row r="22" spans="2:12" ht="15.75" thickBot="1" x14ac:dyDescent="0.3">
      <c r="B22" s="154"/>
      <c r="C22" s="86" t="s">
        <v>14</v>
      </c>
      <c r="D22" s="5">
        <f>SUM(D7:D21)</f>
        <v>100148</v>
      </c>
      <c r="E22" s="13">
        <f>SUM(E7:E21)</f>
        <v>25037</v>
      </c>
      <c r="F22" s="14">
        <f>SUM(F7:F21)</f>
        <v>25037</v>
      </c>
      <c r="G22" s="14">
        <f>SUM(G7:G21)</f>
        <v>25037</v>
      </c>
      <c r="H22" s="15">
        <f>SUM(H7:H21)</f>
        <v>25037</v>
      </c>
      <c r="I22" s="87">
        <f>SUM(E22:H22)</f>
        <v>100148</v>
      </c>
    </row>
    <row r="23" spans="2:12" s="90" customFormat="1" ht="16.5" thickBot="1" x14ac:dyDescent="0.3">
      <c r="B23" s="148"/>
      <c r="C23" s="43" t="s">
        <v>15</v>
      </c>
      <c r="D23" s="88"/>
      <c r="E23" s="88"/>
      <c r="F23" s="88"/>
      <c r="G23" s="88"/>
      <c r="H23" s="89"/>
      <c r="I23" s="72"/>
    </row>
    <row r="24" spans="2:12" ht="16.5" thickBot="1" x14ac:dyDescent="0.3">
      <c r="B24" s="149"/>
      <c r="C24" s="44" t="s">
        <v>85</v>
      </c>
      <c r="D24" s="91"/>
      <c r="E24" s="78"/>
      <c r="F24" s="78"/>
      <c r="G24" s="78"/>
      <c r="H24" s="79"/>
    </row>
    <row r="25" spans="2:12" ht="30.6" customHeight="1" x14ac:dyDescent="0.25">
      <c r="B25" s="150"/>
      <c r="C25" s="92" t="s">
        <v>106</v>
      </c>
      <c r="D25" s="48">
        <v>30840</v>
      </c>
      <c r="E25" s="54">
        <f>D25/4</f>
        <v>7710</v>
      </c>
      <c r="F25" s="12">
        <f>D25/4</f>
        <v>7710</v>
      </c>
      <c r="G25" s="12">
        <f>D25/4</f>
        <v>7710</v>
      </c>
      <c r="H25" s="47">
        <f>D25/4</f>
        <v>7710</v>
      </c>
      <c r="I25" s="82">
        <f>SUM(E25:H25)</f>
        <v>30840</v>
      </c>
    </row>
    <row r="26" spans="2:12" x14ac:dyDescent="0.25">
      <c r="B26" s="150"/>
      <c r="C26" s="93" t="s">
        <v>7</v>
      </c>
      <c r="D26" s="49">
        <f>D25*11.6/100</f>
        <v>3577.44</v>
      </c>
      <c r="E26" s="94">
        <f t="shared" ref="E26:E49" si="8">D26/4</f>
        <v>894.36</v>
      </c>
      <c r="F26" s="95">
        <f t="shared" ref="F26:F49" si="9">D26/4</f>
        <v>894.36</v>
      </c>
      <c r="G26" s="95">
        <f t="shared" ref="G26:G49" si="10">D26/4</f>
        <v>894.36</v>
      </c>
      <c r="H26" s="96">
        <f t="shared" ref="H26:H49" si="11">D26/4</f>
        <v>894.36</v>
      </c>
      <c r="I26" s="82">
        <f t="shared" ref="I26:I50" si="12">SUM(E26:H26)</f>
        <v>3577.44</v>
      </c>
    </row>
    <row r="27" spans="2:12" x14ac:dyDescent="0.25">
      <c r="B27" s="150"/>
      <c r="C27" s="93" t="s">
        <v>63</v>
      </c>
      <c r="D27" s="49">
        <v>2700</v>
      </c>
      <c r="E27" s="94">
        <f t="shared" si="8"/>
        <v>675</v>
      </c>
      <c r="F27" s="95">
        <f t="shared" si="9"/>
        <v>675</v>
      </c>
      <c r="G27" s="95">
        <f t="shared" si="10"/>
        <v>675</v>
      </c>
      <c r="H27" s="96">
        <f t="shared" si="11"/>
        <v>675</v>
      </c>
      <c r="I27" s="82">
        <f t="shared" si="12"/>
        <v>2700</v>
      </c>
    </row>
    <row r="28" spans="2:12" x14ac:dyDescent="0.25">
      <c r="B28" s="150"/>
      <c r="C28" s="93" t="s">
        <v>54</v>
      </c>
      <c r="D28" s="49"/>
      <c r="E28" s="94">
        <f t="shared" si="8"/>
        <v>0</v>
      </c>
      <c r="F28" s="95">
        <f t="shared" si="9"/>
        <v>0</v>
      </c>
      <c r="G28" s="95">
        <f t="shared" si="10"/>
        <v>0</v>
      </c>
      <c r="H28" s="96">
        <f t="shared" si="11"/>
        <v>0</v>
      </c>
      <c r="I28" s="82">
        <f t="shared" si="12"/>
        <v>0</v>
      </c>
    </row>
    <row r="29" spans="2:12" x14ac:dyDescent="0.25">
      <c r="B29" s="150"/>
      <c r="C29" s="93" t="s">
        <v>55</v>
      </c>
      <c r="D29" s="49">
        <v>1500</v>
      </c>
      <c r="E29" s="55">
        <f t="shared" si="8"/>
        <v>375</v>
      </c>
      <c r="F29" s="95">
        <f t="shared" si="9"/>
        <v>375</v>
      </c>
      <c r="G29" s="95">
        <f t="shared" si="10"/>
        <v>375</v>
      </c>
      <c r="H29" s="96">
        <f t="shared" si="11"/>
        <v>375</v>
      </c>
      <c r="I29" s="82">
        <f t="shared" si="12"/>
        <v>1500</v>
      </c>
    </row>
    <row r="30" spans="2:12" x14ac:dyDescent="0.25">
      <c r="B30" s="150"/>
      <c r="C30" s="97" t="s">
        <v>18</v>
      </c>
      <c r="D30" s="49">
        <v>2000</v>
      </c>
      <c r="E30" s="94">
        <f t="shared" si="8"/>
        <v>500</v>
      </c>
      <c r="F30" s="95">
        <f t="shared" si="9"/>
        <v>500</v>
      </c>
      <c r="G30" s="95">
        <f t="shared" si="10"/>
        <v>500</v>
      </c>
      <c r="H30" s="96">
        <f t="shared" si="11"/>
        <v>500</v>
      </c>
      <c r="I30" s="82">
        <f t="shared" si="12"/>
        <v>2000</v>
      </c>
    </row>
    <row r="31" spans="2:12" x14ac:dyDescent="0.25">
      <c r="B31" s="150"/>
      <c r="C31" s="97" t="s">
        <v>19</v>
      </c>
      <c r="D31" s="49">
        <v>200</v>
      </c>
      <c r="E31" s="94">
        <f t="shared" si="8"/>
        <v>50</v>
      </c>
      <c r="F31" s="95">
        <f t="shared" si="9"/>
        <v>50</v>
      </c>
      <c r="G31" s="95">
        <f t="shared" si="10"/>
        <v>50</v>
      </c>
      <c r="H31" s="96">
        <f t="shared" si="11"/>
        <v>50</v>
      </c>
      <c r="I31" s="82">
        <f t="shared" si="12"/>
        <v>200</v>
      </c>
    </row>
    <row r="32" spans="2:12" x14ac:dyDescent="0.25">
      <c r="B32" s="150"/>
      <c r="C32" s="93" t="s">
        <v>68</v>
      </c>
      <c r="D32" s="49">
        <v>1000</v>
      </c>
      <c r="E32" s="94">
        <f t="shared" si="8"/>
        <v>250</v>
      </c>
      <c r="F32" s="95">
        <f t="shared" si="9"/>
        <v>250</v>
      </c>
      <c r="G32" s="95">
        <f t="shared" si="10"/>
        <v>250</v>
      </c>
      <c r="H32" s="96">
        <f t="shared" si="11"/>
        <v>250</v>
      </c>
      <c r="I32" s="82">
        <f t="shared" si="12"/>
        <v>1000</v>
      </c>
      <c r="L32" s="45">
        <f>( D7+D8)/12+(D25+D26)/12+(D56+D57)/12+(D67+D68)/12</f>
        <v>12465.720000000001</v>
      </c>
    </row>
    <row r="33" spans="2:9" x14ac:dyDescent="0.25">
      <c r="B33" s="150"/>
      <c r="C33" s="93" t="s">
        <v>20</v>
      </c>
      <c r="D33" s="49"/>
      <c r="E33" s="94">
        <f t="shared" si="8"/>
        <v>0</v>
      </c>
      <c r="F33" s="95">
        <f t="shared" si="9"/>
        <v>0</v>
      </c>
      <c r="G33" s="95">
        <f t="shared" si="10"/>
        <v>0</v>
      </c>
      <c r="H33" s="96">
        <f t="shared" si="11"/>
        <v>0</v>
      </c>
      <c r="I33" s="82">
        <f t="shared" si="12"/>
        <v>0</v>
      </c>
    </row>
    <row r="34" spans="2:9" x14ac:dyDescent="0.25">
      <c r="B34" s="150"/>
      <c r="C34" s="93" t="s">
        <v>53</v>
      </c>
      <c r="D34" s="49">
        <v>250</v>
      </c>
      <c r="E34" s="94">
        <f t="shared" si="8"/>
        <v>62.5</v>
      </c>
      <c r="F34" s="95">
        <f t="shared" si="9"/>
        <v>62.5</v>
      </c>
      <c r="G34" s="95">
        <f t="shared" si="10"/>
        <v>62.5</v>
      </c>
      <c r="H34" s="96">
        <f t="shared" si="11"/>
        <v>62.5</v>
      </c>
      <c r="I34" s="82">
        <f t="shared" si="12"/>
        <v>250</v>
      </c>
    </row>
    <row r="35" spans="2:9" x14ac:dyDescent="0.25">
      <c r="B35" s="150"/>
      <c r="C35" s="97" t="s">
        <v>17</v>
      </c>
      <c r="D35" s="49">
        <v>750</v>
      </c>
      <c r="E35" s="94">
        <f t="shared" si="8"/>
        <v>187.5</v>
      </c>
      <c r="F35" s="95">
        <f t="shared" si="9"/>
        <v>187.5</v>
      </c>
      <c r="G35" s="95">
        <f t="shared" si="10"/>
        <v>187.5</v>
      </c>
      <c r="H35" s="96">
        <f t="shared" si="11"/>
        <v>187.5</v>
      </c>
      <c r="I35" s="82">
        <f t="shared" si="12"/>
        <v>750</v>
      </c>
    </row>
    <row r="36" spans="2:9" x14ac:dyDescent="0.25">
      <c r="B36" s="150"/>
      <c r="C36" s="98" t="s">
        <v>101</v>
      </c>
      <c r="D36" s="49">
        <v>10000</v>
      </c>
      <c r="E36" s="94">
        <f t="shared" ref="E36:E38" si="13">D36/4</f>
        <v>2500</v>
      </c>
      <c r="F36" s="95">
        <f t="shared" ref="F36:F38" si="14">D36/4</f>
        <v>2500</v>
      </c>
      <c r="G36" s="95">
        <f t="shared" ref="G36:G38" si="15">D36/4</f>
        <v>2500</v>
      </c>
      <c r="H36" s="96">
        <f t="shared" ref="H36:H38" si="16">D36/4</f>
        <v>2500</v>
      </c>
      <c r="I36" s="82">
        <f t="shared" si="12"/>
        <v>10000</v>
      </c>
    </row>
    <row r="37" spans="2:9" x14ac:dyDescent="0.25">
      <c r="B37" s="150"/>
      <c r="C37" s="98" t="s">
        <v>107</v>
      </c>
      <c r="D37" s="49">
        <v>4500</v>
      </c>
      <c r="E37" s="94">
        <f t="shared" si="13"/>
        <v>1125</v>
      </c>
      <c r="F37" s="95">
        <f t="shared" si="14"/>
        <v>1125</v>
      </c>
      <c r="G37" s="95">
        <f t="shared" si="15"/>
        <v>1125</v>
      </c>
      <c r="H37" s="96">
        <f t="shared" si="16"/>
        <v>1125</v>
      </c>
      <c r="I37" s="82">
        <f t="shared" si="12"/>
        <v>4500</v>
      </c>
    </row>
    <row r="38" spans="2:9" x14ac:dyDescent="0.25">
      <c r="B38" s="150"/>
      <c r="C38" s="98" t="s">
        <v>108</v>
      </c>
      <c r="D38" s="49">
        <v>5000</v>
      </c>
      <c r="E38" s="94">
        <f t="shared" si="13"/>
        <v>1250</v>
      </c>
      <c r="F38" s="95">
        <f t="shared" si="14"/>
        <v>1250</v>
      </c>
      <c r="G38" s="95">
        <f t="shared" si="15"/>
        <v>1250</v>
      </c>
      <c r="H38" s="96">
        <f t="shared" si="16"/>
        <v>1250</v>
      </c>
      <c r="I38" s="82">
        <f t="shared" si="12"/>
        <v>5000</v>
      </c>
    </row>
    <row r="39" spans="2:9" x14ac:dyDescent="0.25">
      <c r="B39" s="150"/>
      <c r="C39" s="98" t="s">
        <v>76</v>
      </c>
      <c r="D39" s="49">
        <v>1500</v>
      </c>
      <c r="E39" s="94">
        <f t="shared" si="8"/>
        <v>375</v>
      </c>
      <c r="F39" s="95">
        <f t="shared" si="9"/>
        <v>375</v>
      </c>
      <c r="G39" s="95">
        <f t="shared" si="10"/>
        <v>375</v>
      </c>
      <c r="H39" s="96">
        <f t="shared" si="11"/>
        <v>375</v>
      </c>
      <c r="I39" s="82">
        <f>SUM(E39:H39)</f>
        <v>1500</v>
      </c>
    </row>
    <row r="40" spans="2:9" x14ac:dyDescent="0.25">
      <c r="B40" s="150"/>
      <c r="C40" s="98" t="s">
        <v>77</v>
      </c>
      <c r="D40" s="49">
        <v>2000</v>
      </c>
      <c r="E40" s="94">
        <f t="shared" si="8"/>
        <v>500</v>
      </c>
      <c r="F40" s="95">
        <f t="shared" si="9"/>
        <v>500</v>
      </c>
      <c r="G40" s="95">
        <f t="shared" si="10"/>
        <v>500</v>
      </c>
      <c r="H40" s="96">
        <f t="shared" si="11"/>
        <v>500</v>
      </c>
      <c r="I40" s="82">
        <f>SUM(E40:H40)</f>
        <v>2000</v>
      </c>
    </row>
    <row r="41" spans="2:9" x14ac:dyDescent="0.25">
      <c r="B41" s="150"/>
      <c r="C41" s="98" t="s">
        <v>79</v>
      </c>
      <c r="D41" s="49">
        <v>1000</v>
      </c>
      <c r="E41" s="94">
        <f t="shared" si="8"/>
        <v>250</v>
      </c>
      <c r="F41" s="95">
        <f t="shared" si="9"/>
        <v>250</v>
      </c>
      <c r="G41" s="95">
        <f t="shared" si="10"/>
        <v>250</v>
      </c>
      <c r="H41" s="96">
        <f t="shared" si="11"/>
        <v>250</v>
      </c>
      <c r="I41" s="82">
        <f t="shared" ref="I41:I47" si="17">SUM(E41:H41)</f>
        <v>1000</v>
      </c>
    </row>
    <row r="42" spans="2:9" x14ac:dyDescent="0.25">
      <c r="B42" s="150"/>
      <c r="C42" s="98" t="s">
        <v>66</v>
      </c>
      <c r="D42" s="49">
        <v>2000</v>
      </c>
      <c r="E42" s="94">
        <f t="shared" si="8"/>
        <v>500</v>
      </c>
      <c r="F42" s="95">
        <f t="shared" si="9"/>
        <v>500</v>
      </c>
      <c r="G42" s="95">
        <f t="shared" si="10"/>
        <v>500</v>
      </c>
      <c r="H42" s="96">
        <f t="shared" si="11"/>
        <v>500</v>
      </c>
      <c r="I42" s="82">
        <f t="shared" si="17"/>
        <v>2000</v>
      </c>
    </row>
    <row r="43" spans="2:9" x14ac:dyDescent="0.25">
      <c r="B43" s="150"/>
      <c r="C43" s="98" t="s">
        <v>87</v>
      </c>
      <c r="D43" s="49">
        <v>500</v>
      </c>
      <c r="E43" s="94">
        <f t="shared" si="8"/>
        <v>125</v>
      </c>
      <c r="F43" s="95">
        <f t="shared" si="9"/>
        <v>125</v>
      </c>
      <c r="G43" s="95">
        <f t="shared" si="10"/>
        <v>125</v>
      </c>
      <c r="H43" s="96">
        <f t="shared" si="11"/>
        <v>125</v>
      </c>
      <c r="I43" s="82"/>
    </row>
    <row r="44" spans="2:9" x14ac:dyDescent="0.25">
      <c r="B44" s="150"/>
      <c r="C44" s="98" t="s">
        <v>80</v>
      </c>
      <c r="D44" s="49">
        <v>500</v>
      </c>
      <c r="E44" s="94">
        <f t="shared" si="8"/>
        <v>125</v>
      </c>
      <c r="F44" s="95">
        <f t="shared" si="9"/>
        <v>125</v>
      </c>
      <c r="G44" s="95">
        <f t="shared" si="10"/>
        <v>125</v>
      </c>
      <c r="H44" s="96">
        <f t="shared" si="11"/>
        <v>125</v>
      </c>
      <c r="I44" s="82">
        <f t="shared" si="17"/>
        <v>500</v>
      </c>
    </row>
    <row r="45" spans="2:9" x14ac:dyDescent="0.25">
      <c r="B45" s="150"/>
      <c r="C45" s="98" t="s">
        <v>81</v>
      </c>
      <c r="D45" s="49">
        <v>2500</v>
      </c>
      <c r="E45" s="94">
        <f t="shared" si="8"/>
        <v>625</v>
      </c>
      <c r="F45" s="95">
        <f t="shared" si="9"/>
        <v>625</v>
      </c>
      <c r="G45" s="95">
        <f t="shared" si="10"/>
        <v>625</v>
      </c>
      <c r="H45" s="96">
        <f t="shared" si="11"/>
        <v>625</v>
      </c>
      <c r="I45" s="82">
        <f t="shared" si="17"/>
        <v>2500</v>
      </c>
    </row>
    <row r="46" spans="2:9" x14ac:dyDescent="0.25">
      <c r="B46" s="150"/>
      <c r="C46" s="98" t="s">
        <v>82</v>
      </c>
      <c r="D46" s="49">
        <v>7000</v>
      </c>
      <c r="E46" s="94">
        <f t="shared" si="8"/>
        <v>1750</v>
      </c>
      <c r="F46" s="95">
        <f t="shared" si="9"/>
        <v>1750</v>
      </c>
      <c r="G46" s="95">
        <f t="shared" si="10"/>
        <v>1750</v>
      </c>
      <c r="H46" s="96">
        <f t="shared" si="11"/>
        <v>1750</v>
      </c>
      <c r="I46" s="82">
        <f t="shared" si="17"/>
        <v>7000</v>
      </c>
    </row>
    <row r="47" spans="2:9" x14ac:dyDescent="0.25">
      <c r="B47" s="150"/>
      <c r="C47" s="98" t="s">
        <v>84</v>
      </c>
      <c r="D47" s="49">
        <v>1000</v>
      </c>
      <c r="E47" s="94">
        <f t="shared" si="8"/>
        <v>250</v>
      </c>
      <c r="F47" s="95">
        <f t="shared" si="9"/>
        <v>250</v>
      </c>
      <c r="G47" s="95">
        <f t="shared" si="10"/>
        <v>250</v>
      </c>
      <c r="H47" s="96">
        <f t="shared" si="11"/>
        <v>250</v>
      </c>
      <c r="I47" s="82">
        <f t="shared" si="17"/>
        <v>1000</v>
      </c>
    </row>
    <row r="48" spans="2:9" x14ac:dyDescent="0.25">
      <c r="B48" s="150"/>
      <c r="C48" s="99" t="s">
        <v>86</v>
      </c>
      <c r="D48" s="49">
        <v>4000</v>
      </c>
      <c r="E48" s="94">
        <f t="shared" si="8"/>
        <v>1000</v>
      </c>
      <c r="F48" s="95">
        <f t="shared" si="9"/>
        <v>1000</v>
      </c>
      <c r="G48" s="95">
        <f t="shared" si="10"/>
        <v>1000</v>
      </c>
      <c r="H48" s="96">
        <f t="shared" si="11"/>
        <v>1000</v>
      </c>
      <c r="I48" s="82">
        <f t="shared" si="12"/>
        <v>4000</v>
      </c>
    </row>
    <row r="49" spans="2:9" ht="15.75" thickBot="1" x14ac:dyDescent="0.3">
      <c r="B49" s="150"/>
      <c r="C49" s="100" t="s">
        <v>97</v>
      </c>
      <c r="D49" s="50">
        <v>10500</v>
      </c>
      <c r="E49" s="51">
        <f t="shared" si="8"/>
        <v>2625</v>
      </c>
      <c r="F49" s="52">
        <f t="shared" si="9"/>
        <v>2625</v>
      </c>
      <c r="G49" s="52">
        <f t="shared" si="10"/>
        <v>2625</v>
      </c>
      <c r="H49" s="53">
        <f t="shared" si="11"/>
        <v>2625</v>
      </c>
      <c r="I49" s="82">
        <f t="shared" si="12"/>
        <v>10500</v>
      </c>
    </row>
    <row r="50" spans="2:9" ht="15.75" thickBot="1" x14ac:dyDescent="0.3">
      <c r="B50" s="150"/>
      <c r="C50" s="4" t="s">
        <v>69</v>
      </c>
      <c r="D50" s="5">
        <f>SUM(D25:D49)</f>
        <v>94817.44</v>
      </c>
      <c r="E50" s="65">
        <f>SUM(E25:E49)</f>
        <v>23704.36</v>
      </c>
      <c r="F50" s="65">
        <f>SUM(F25:F49)</f>
        <v>23704.36</v>
      </c>
      <c r="G50" s="65">
        <f>SUM(G25:G49)</f>
        <v>23704.36</v>
      </c>
      <c r="H50" s="65">
        <f>SUM(H25:H49)</f>
        <v>23704.36</v>
      </c>
      <c r="I50" s="82">
        <f t="shared" si="12"/>
        <v>94817.44</v>
      </c>
    </row>
    <row r="51" spans="2:9" ht="15.75" thickBot="1" x14ac:dyDescent="0.3">
      <c r="B51" s="149"/>
      <c r="C51" s="101" t="s">
        <v>99</v>
      </c>
      <c r="D51" s="64">
        <v>2000</v>
      </c>
      <c r="E51" s="68">
        <f>D51/4</f>
        <v>500</v>
      </c>
      <c r="F51" s="69">
        <f>D51/4</f>
        <v>500</v>
      </c>
      <c r="G51" s="69">
        <f>D51/4</f>
        <v>500</v>
      </c>
      <c r="H51" s="70">
        <f>D51/4</f>
        <v>500</v>
      </c>
      <c r="I51" s="82"/>
    </row>
    <row r="52" spans="2:9" ht="16.5" thickBot="1" x14ac:dyDescent="0.3">
      <c r="B52" s="149"/>
      <c r="C52" s="102" t="s">
        <v>21</v>
      </c>
      <c r="D52" s="6">
        <v>38000</v>
      </c>
      <c r="E52" s="66">
        <f>D52/4</f>
        <v>9500</v>
      </c>
      <c r="F52" s="66">
        <f>D52/4</f>
        <v>9500</v>
      </c>
      <c r="G52" s="66">
        <f>D52/4</f>
        <v>9500</v>
      </c>
      <c r="H52" s="67">
        <f>D52/4</f>
        <v>9500</v>
      </c>
    </row>
    <row r="53" spans="2:9" ht="33" customHeight="1" thickBot="1" x14ac:dyDescent="0.3">
      <c r="B53" s="149"/>
      <c r="C53" s="103" t="s">
        <v>22</v>
      </c>
      <c r="D53" s="71">
        <v>22920</v>
      </c>
      <c r="E53" s="7">
        <f>D53/4</f>
        <v>5730</v>
      </c>
      <c r="F53" s="7">
        <f>D53/4</f>
        <v>5730</v>
      </c>
      <c r="G53" s="7">
        <f>D53/4</f>
        <v>5730</v>
      </c>
      <c r="H53" s="8">
        <f>D53/4</f>
        <v>5730</v>
      </c>
      <c r="I53" s="82">
        <f>SUM(E53:H53)</f>
        <v>22920</v>
      </c>
    </row>
    <row r="54" spans="2:9" ht="18.75" customHeight="1" thickBot="1" x14ac:dyDescent="0.3">
      <c r="B54" s="149"/>
      <c r="C54" s="104" t="s">
        <v>69</v>
      </c>
      <c r="D54" s="5">
        <f>SUM(D51:D53)</f>
        <v>62920</v>
      </c>
      <c r="E54" s="5">
        <f>SUM(E51:E53)</f>
        <v>15730</v>
      </c>
      <c r="F54" s="5">
        <f t="shared" ref="F54:H54" si="18">SUM(F51:F53)</f>
        <v>15730</v>
      </c>
      <c r="G54" s="5">
        <f t="shared" si="18"/>
        <v>15730</v>
      </c>
      <c r="H54" s="5">
        <f t="shared" si="18"/>
        <v>15730</v>
      </c>
      <c r="I54" s="82"/>
    </row>
    <row r="55" spans="2:9" ht="16.5" thickBot="1" x14ac:dyDescent="0.3">
      <c r="B55" s="149"/>
      <c r="C55" s="105" t="s">
        <v>23</v>
      </c>
      <c r="D55" s="9"/>
      <c r="E55" s="10"/>
      <c r="F55" s="10"/>
      <c r="G55" s="10"/>
      <c r="H55" s="11"/>
    </row>
    <row r="56" spans="2:9" ht="29.45" customHeight="1" x14ac:dyDescent="0.25">
      <c r="B56" s="149"/>
      <c r="C56" s="106" t="s">
        <v>71</v>
      </c>
      <c r="D56" s="54">
        <v>21000</v>
      </c>
      <c r="E56" s="12">
        <f>D56/4</f>
        <v>5250</v>
      </c>
      <c r="F56" s="12">
        <f>D56/4</f>
        <v>5250</v>
      </c>
      <c r="G56" s="12">
        <f>D56/4</f>
        <v>5250</v>
      </c>
      <c r="H56" s="47">
        <f>D56/4</f>
        <v>5250</v>
      </c>
      <c r="I56" s="82">
        <f t="shared" ref="I56:I60" si="19">SUM(E56:H56)</f>
        <v>21000</v>
      </c>
    </row>
    <row r="57" spans="2:9" x14ac:dyDescent="0.25">
      <c r="B57" s="149"/>
      <c r="C57" s="107" t="s">
        <v>7</v>
      </c>
      <c r="D57" s="55">
        <f>D56*11.6/100</f>
        <v>2436</v>
      </c>
      <c r="E57" s="3">
        <f t="shared" ref="E57:E60" si="20">D57/4</f>
        <v>609</v>
      </c>
      <c r="F57" s="3">
        <f t="shared" ref="F57:F60" si="21">D57/4</f>
        <v>609</v>
      </c>
      <c r="G57" s="3">
        <f t="shared" ref="G57:G60" si="22">D57/4</f>
        <v>609</v>
      </c>
      <c r="H57" s="56">
        <f t="shared" ref="H57:H60" si="23">D57/4</f>
        <v>609</v>
      </c>
      <c r="I57" s="82">
        <f t="shared" si="19"/>
        <v>2436</v>
      </c>
    </row>
    <row r="58" spans="2:9" x14ac:dyDescent="0.25">
      <c r="B58" s="149"/>
      <c r="C58" s="107" t="s">
        <v>24</v>
      </c>
      <c r="D58" s="55">
        <v>2000</v>
      </c>
      <c r="E58" s="3">
        <f t="shared" si="20"/>
        <v>500</v>
      </c>
      <c r="F58" s="3">
        <f t="shared" si="21"/>
        <v>500</v>
      </c>
      <c r="G58" s="3">
        <f t="shared" si="22"/>
        <v>500</v>
      </c>
      <c r="H58" s="56">
        <f t="shared" si="23"/>
        <v>500</v>
      </c>
      <c r="I58" s="82">
        <f t="shared" si="19"/>
        <v>2000</v>
      </c>
    </row>
    <row r="59" spans="2:9" x14ac:dyDescent="0.25">
      <c r="B59" s="149"/>
      <c r="C59" s="108" t="s">
        <v>9</v>
      </c>
      <c r="D59" s="55">
        <v>1000</v>
      </c>
      <c r="E59" s="3">
        <f t="shared" si="20"/>
        <v>250</v>
      </c>
      <c r="F59" s="3">
        <f t="shared" si="21"/>
        <v>250</v>
      </c>
      <c r="G59" s="3">
        <f t="shared" si="22"/>
        <v>250</v>
      </c>
      <c r="H59" s="56">
        <f t="shared" si="23"/>
        <v>250</v>
      </c>
      <c r="I59" s="82">
        <f t="shared" si="19"/>
        <v>1000</v>
      </c>
    </row>
    <row r="60" spans="2:9" x14ac:dyDescent="0.25">
      <c r="B60" s="149"/>
      <c r="C60" s="107" t="s">
        <v>52</v>
      </c>
      <c r="D60" s="55"/>
      <c r="E60" s="3">
        <f t="shared" si="20"/>
        <v>0</v>
      </c>
      <c r="F60" s="3">
        <f t="shared" si="21"/>
        <v>0</v>
      </c>
      <c r="G60" s="3">
        <f t="shared" si="22"/>
        <v>0</v>
      </c>
      <c r="H60" s="56">
        <f t="shared" si="23"/>
        <v>0</v>
      </c>
      <c r="I60" s="82">
        <f t="shared" si="19"/>
        <v>0</v>
      </c>
    </row>
    <row r="61" spans="2:9" ht="15.75" thickBot="1" x14ac:dyDescent="0.3">
      <c r="B61" s="149"/>
      <c r="C61" s="109"/>
      <c r="D61" s="57"/>
      <c r="E61" s="58"/>
      <c r="F61" s="58"/>
      <c r="G61" s="58"/>
      <c r="H61" s="59"/>
    </row>
    <row r="62" spans="2:9" ht="15.75" thickBot="1" x14ac:dyDescent="0.3">
      <c r="B62" s="149"/>
      <c r="C62" s="110" t="s">
        <v>69</v>
      </c>
      <c r="D62" s="62">
        <f>SUM(D56:D61)</f>
        <v>26436</v>
      </c>
      <c r="E62" s="62">
        <f t="shared" ref="E62:H62" si="24">SUM(E56:E61)</f>
        <v>6609</v>
      </c>
      <c r="F62" s="62">
        <f t="shared" si="24"/>
        <v>6609</v>
      </c>
      <c r="G62" s="62">
        <f t="shared" si="24"/>
        <v>6609</v>
      </c>
      <c r="H62" s="62">
        <f t="shared" si="24"/>
        <v>6609</v>
      </c>
      <c r="I62" s="82">
        <f>SUM(E62:H62)</f>
        <v>26436</v>
      </c>
    </row>
    <row r="63" spans="2:9" ht="16.5" thickBot="1" x14ac:dyDescent="0.3">
      <c r="B63" s="149"/>
      <c r="C63" s="111" t="s">
        <v>109</v>
      </c>
      <c r="D63" s="54">
        <v>90000</v>
      </c>
      <c r="E63" s="12">
        <f>D63/4</f>
        <v>22500</v>
      </c>
      <c r="F63" s="12">
        <f>D63/4</f>
        <v>22500</v>
      </c>
      <c r="G63" s="12">
        <f>D63/4</f>
        <v>22500</v>
      </c>
      <c r="H63" s="47">
        <f>D63/4</f>
        <v>22500</v>
      </c>
      <c r="I63" s="82">
        <f t="shared" ref="I63:I65" si="25">SUM(E63:H63)</f>
        <v>90000</v>
      </c>
    </row>
    <row r="64" spans="2:9" ht="16.5" thickBot="1" x14ac:dyDescent="0.3">
      <c r="B64" s="150"/>
      <c r="C64" s="112" t="s">
        <v>90</v>
      </c>
      <c r="D64" s="57">
        <v>30000</v>
      </c>
      <c r="E64" s="58">
        <f t="shared" ref="E64" si="26">D64/4</f>
        <v>7500</v>
      </c>
      <c r="F64" s="58">
        <f t="shared" ref="F64" si="27">D64/4</f>
        <v>7500</v>
      </c>
      <c r="G64" s="58">
        <f t="shared" ref="G64" si="28">D64/4</f>
        <v>7500</v>
      </c>
      <c r="H64" s="59">
        <f t="shared" ref="H64" si="29">D64/4</f>
        <v>7500</v>
      </c>
      <c r="I64" s="82">
        <f t="shared" si="25"/>
        <v>30000</v>
      </c>
    </row>
    <row r="65" spans="2:14" ht="16.5" thickBot="1" x14ac:dyDescent="0.3">
      <c r="B65" s="149"/>
      <c r="C65" s="112" t="s">
        <v>69</v>
      </c>
      <c r="D65" s="63">
        <f>SUM(D63:D64)</f>
        <v>120000</v>
      </c>
      <c r="E65" s="13">
        <f>D65/4</f>
        <v>30000</v>
      </c>
      <c r="F65" s="14">
        <f>D65/4</f>
        <v>30000</v>
      </c>
      <c r="G65" s="14">
        <f>D65/4</f>
        <v>30000</v>
      </c>
      <c r="H65" s="15">
        <f>D65/4</f>
        <v>30000</v>
      </c>
      <c r="I65" s="82">
        <f t="shared" si="25"/>
        <v>120000</v>
      </c>
    </row>
    <row r="66" spans="2:14" ht="18" customHeight="1" thickBot="1" x14ac:dyDescent="0.3">
      <c r="B66" s="149"/>
      <c r="C66" s="112" t="s">
        <v>26</v>
      </c>
      <c r="D66" s="16"/>
      <c r="H66" s="46"/>
    </row>
    <row r="67" spans="2:14" ht="32.25" customHeight="1" x14ac:dyDescent="0.25">
      <c r="B67" s="149"/>
      <c r="C67" s="106" t="s">
        <v>70</v>
      </c>
      <c r="D67" s="54">
        <v>19200</v>
      </c>
      <c r="E67" s="12">
        <f>D67/4</f>
        <v>4800</v>
      </c>
      <c r="F67" s="12">
        <f>D67/4</f>
        <v>4800</v>
      </c>
      <c r="G67" s="12">
        <f>D67/4</f>
        <v>4800</v>
      </c>
      <c r="H67" s="47">
        <f>D67/4</f>
        <v>4800</v>
      </c>
      <c r="I67" s="82">
        <f>SUM(E67:H67)</f>
        <v>19200</v>
      </c>
    </row>
    <row r="68" spans="2:14" x14ac:dyDescent="0.25">
      <c r="B68" s="149"/>
      <c r="C68" s="107" t="s">
        <v>7</v>
      </c>
      <c r="D68" s="55">
        <f>D67*11.6/100</f>
        <v>2227.1999999999998</v>
      </c>
      <c r="E68" s="3">
        <f t="shared" ref="E68:E78" si="30">D68/4</f>
        <v>556.79999999999995</v>
      </c>
      <c r="F68" s="3">
        <f t="shared" ref="F68:F78" si="31">D68/4</f>
        <v>556.79999999999995</v>
      </c>
      <c r="G68" s="3">
        <f t="shared" ref="G68:G78" si="32">D68/4</f>
        <v>556.79999999999995</v>
      </c>
      <c r="H68" s="56">
        <f t="shared" ref="H68:H78" si="33">D68/4</f>
        <v>556.79999999999995</v>
      </c>
      <c r="I68" s="82">
        <f>SUM(E68:H68)</f>
        <v>2227.1999999999998</v>
      </c>
      <c r="K68" s="80"/>
    </row>
    <row r="69" spans="2:14" x14ac:dyDescent="0.25">
      <c r="B69" s="149"/>
      <c r="C69" s="107" t="s">
        <v>27</v>
      </c>
      <c r="D69" s="55"/>
      <c r="E69" s="3">
        <f t="shared" si="30"/>
        <v>0</v>
      </c>
      <c r="F69" s="3">
        <f t="shared" si="31"/>
        <v>0</v>
      </c>
      <c r="G69" s="3">
        <f t="shared" si="32"/>
        <v>0</v>
      </c>
      <c r="H69" s="56">
        <f t="shared" si="33"/>
        <v>0</v>
      </c>
      <c r="N69" s="80"/>
    </row>
    <row r="70" spans="2:14" x14ac:dyDescent="0.25">
      <c r="B70" s="149"/>
      <c r="C70" s="107" t="s">
        <v>88</v>
      </c>
      <c r="D70" s="55">
        <v>500</v>
      </c>
      <c r="E70" s="3">
        <f t="shared" si="30"/>
        <v>125</v>
      </c>
      <c r="F70" s="3">
        <f t="shared" si="31"/>
        <v>125</v>
      </c>
      <c r="G70" s="3">
        <f t="shared" si="32"/>
        <v>125</v>
      </c>
      <c r="H70" s="56">
        <f t="shared" si="33"/>
        <v>125</v>
      </c>
      <c r="I70" s="82">
        <f>SUM(E70:H70)</f>
        <v>500</v>
      </c>
    </row>
    <row r="71" spans="2:14" x14ac:dyDescent="0.25">
      <c r="B71" s="149"/>
      <c r="C71" s="107" t="s">
        <v>28</v>
      </c>
      <c r="D71" s="55">
        <v>1200</v>
      </c>
      <c r="E71" s="3">
        <f t="shared" si="30"/>
        <v>300</v>
      </c>
      <c r="F71" s="3">
        <f t="shared" si="31"/>
        <v>300</v>
      </c>
      <c r="G71" s="3">
        <f t="shared" si="32"/>
        <v>300</v>
      </c>
      <c r="H71" s="56">
        <f t="shared" si="33"/>
        <v>300</v>
      </c>
      <c r="I71" s="82">
        <f>SUM(E71:H71)</f>
        <v>1200</v>
      </c>
    </row>
    <row r="72" spans="2:14" x14ac:dyDescent="0.25">
      <c r="B72" s="149"/>
      <c r="C72" s="107" t="s">
        <v>72</v>
      </c>
      <c r="D72" s="55">
        <v>1000</v>
      </c>
      <c r="E72" s="3">
        <f t="shared" si="30"/>
        <v>250</v>
      </c>
      <c r="F72" s="3">
        <f t="shared" si="31"/>
        <v>250</v>
      </c>
      <c r="G72" s="3">
        <f t="shared" si="32"/>
        <v>250</v>
      </c>
      <c r="H72" s="56">
        <f t="shared" si="33"/>
        <v>250</v>
      </c>
      <c r="I72" s="82">
        <f t="shared" ref="I72:I74" si="34">SUM(E72:H72)</f>
        <v>1000</v>
      </c>
    </row>
    <row r="73" spans="2:14" x14ac:dyDescent="0.25">
      <c r="B73" s="149"/>
      <c r="C73" s="107" t="s">
        <v>93</v>
      </c>
      <c r="D73" s="55">
        <v>150</v>
      </c>
      <c r="E73" s="3">
        <f t="shared" si="30"/>
        <v>37.5</v>
      </c>
      <c r="F73" s="3">
        <f t="shared" si="31"/>
        <v>37.5</v>
      </c>
      <c r="G73" s="3">
        <f t="shared" si="32"/>
        <v>37.5</v>
      </c>
      <c r="H73" s="56">
        <f t="shared" si="33"/>
        <v>37.5</v>
      </c>
      <c r="I73" s="82"/>
    </row>
    <row r="74" spans="2:14" x14ac:dyDescent="0.25">
      <c r="B74" s="149"/>
      <c r="C74" s="107" t="s">
        <v>75</v>
      </c>
      <c r="D74" s="55">
        <v>1000</v>
      </c>
      <c r="E74" s="3">
        <f t="shared" si="30"/>
        <v>250</v>
      </c>
      <c r="F74" s="3">
        <f t="shared" si="31"/>
        <v>250</v>
      </c>
      <c r="G74" s="3">
        <f t="shared" si="32"/>
        <v>250</v>
      </c>
      <c r="H74" s="56">
        <f t="shared" si="33"/>
        <v>250</v>
      </c>
      <c r="I74" s="82">
        <f t="shared" si="34"/>
        <v>1000</v>
      </c>
    </row>
    <row r="75" spans="2:14" x14ac:dyDescent="0.25">
      <c r="B75" s="149"/>
      <c r="C75" s="107" t="s">
        <v>64</v>
      </c>
      <c r="D75" s="55">
        <v>250</v>
      </c>
      <c r="E75" s="3">
        <f t="shared" si="30"/>
        <v>62.5</v>
      </c>
      <c r="F75" s="3">
        <f t="shared" si="31"/>
        <v>62.5</v>
      </c>
      <c r="G75" s="3">
        <f t="shared" si="32"/>
        <v>62.5</v>
      </c>
      <c r="H75" s="56">
        <f t="shared" si="33"/>
        <v>62.5</v>
      </c>
      <c r="I75" s="82">
        <f t="shared" ref="I75:I78" si="35">SUM(E75:H75)</f>
        <v>250</v>
      </c>
    </row>
    <row r="76" spans="2:14" x14ac:dyDescent="0.25">
      <c r="B76" s="149"/>
      <c r="C76" s="107" t="s">
        <v>78</v>
      </c>
      <c r="D76" s="55">
        <v>400</v>
      </c>
      <c r="E76" s="3">
        <f t="shared" si="30"/>
        <v>100</v>
      </c>
      <c r="F76" s="3">
        <f t="shared" si="31"/>
        <v>100</v>
      </c>
      <c r="G76" s="3">
        <f t="shared" si="32"/>
        <v>100</v>
      </c>
      <c r="H76" s="56">
        <f t="shared" si="33"/>
        <v>100</v>
      </c>
      <c r="I76" s="82">
        <f t="shared" si="35"/>
        <v>400</v>
      </c>
    </row>
    <row r="77" spans="2:14" x14ac:dyDescent="0.25">
      <c r="B77" s="149"/>
      <c r="C77" s="107" t="s">
        <v>65</v>
      </c>
      <c r="D77" s="55">
        <v>1000</v>
      </c>
      <c r="E77" s="3">
        <f t="shared" si="30"/>
        <v>250</v>
      </c>
      <c r="F77" s="3">
        <f t="shared" si="31"/>
        <v>250</v>
      </c>
      <c r="G77" s="3">
        <f t="shared" si="32"/>
        <v>250</v>
      </c>
      <c r="H77" s="56">
        <f t="shared" si="33"/>
        <v>250</v>
      </c>
      <c r="I77" s="82">
        <f t="shared" si="35"/>
        <v>1000</v>
      </c>
    </row>
    <row r="78" spans="2:14" ht="15.75" thickBot="1" x14ac:dyDescent="0.3">
      <c r="B78" s="149"/>
      <c r="C78" s="113" t="s">
        <v>29</v>
      </c>
      <c r="D78" s="57">
        <v>5000</v>
      </c>
      <c r="E78" s="58">
        <f t="shared" si="30"/>
        <v>1250</v>
      </c>
      <c r="F78" s="58">
        <f t="shared" si="31"/>
        <v>1250</v>
      </c>
      <c r="G78" s="58">
        <f t="shared" si="32"/>
        <v>1250</v>
      </c>
      <c r="H78" s="59">
        <f t="shared" si="33"/>
        <v>1250</v>
      </c>
      <c r="I78" s="82">
        <f t="shared" si="35"/>
        <v>5000</v>
      </c>
      <c r="J78" s="80"/>
    </row>
    <row r="79" spans="2:14" ht="15.75" thickBot="1" x14ac:dyDescent="0.3">
      <c r="B79" s="149"/>
      <c r="C79" s="114" t="s">
        <v>69</v>
      </c>
      <c r="D79" s="115">
        <f>SUM(D67:D78)</f>
        <v>31927.200000000001</v>
      </c>
      <c r="E79" s="115">
        <f>SUM(E67:E78)</f>
        <v>7981.8</v>
      </c>
      <c r="F79" s="115">
        <f>SUM(F67:F78)</f>
        <v>7981.8</v>
      </c>
      <c r="G79" s="115">
        <f>SUM(G67:G78)</f>
        <v>7981.8</v>
      </c>
      <c r="H79" s="115">
        <f>SUM(H67:H78)</f>
        <v>7981.8</v>
      </c>
      <c r="I79" s="82"/>
      <c r="J79" s="80"/>
    </row>
    <row r="80" spans="2:14" ht="32.450000000000003" customHeight="1" thickBot="1" x14ac:dyDescent="0.3">
      <c r="B80" s="149"/>
      <c r="C80" s="116" t="s">
        <v>30</v>
      </c>
      <c r="D80" s="28"/>
      <c r="E80" s="117"/>
      <c r="F80" s="117"/>
      <c r="G80" s="117"/>
      <c r="H80" s="118"/>
      <c r="I80" s="82">
        <f>SUM(I67:I78)</f>
        <v>31777.200000000001</v>
      </c>
    </row>
    <row r="81" spans="2:12" x14ac:dyDescent="0.25">
      <c r="B81" s="149"/>
      <c r="C81" s="93" t="s">
        <v>67</v>
      </c>
      <c r="D81" s="2">
        <v>200</v>
      </c>
      <c r="E81" s="3">
        <f>D81/4</f>
        <v>50</v>
      </c>
      <c r="F81" s="3">
        <f>D81/4</f>
        <v>50</v>
      </c>
      <c r="G81" s="3">
        <f>D81/4</f>
        <v>50</v>
      </c>
      <c r="H81" s="56">
        <f>D81/4</f>
        <v>50</v>
      </c>
      <c r="I81" s="82">
        <f t="shared" ref="I81:I86" si="36">SUM(E81:H81)</f>
        <v>200</v>
      </c>
    </row>
    <row r="82" spans="2:12" x14ac:dyDescent="0.25">
      <c r="B82" s="149"/>
      <c r="C82" s="93" t="s">
        <v>50</v>
      </c>
      <c r="D82" s="2">
        <v>700</v>
      </c>
      <c r="E82" s="3">
        <f t="shared" ref="E82:E85" si="37">D82/4</f>
        <v>175</v>
      </c>
      <c r="F82" s="3">
        <f t="shared" ref="F82:F85" si="38">D82/4</f>
        <v>175</v>
      </c>
      <c r="G82" s="3">
        <f t="shared" ref="G82:G85" si="39">D82/4</f>
        <v>175</v>
      </c>
      <c r="H82" s="56">
        <f t="shared" ref="H82:H85" si="40">D82/4</f>
        <v>175</v>
      </c>
      <c r="I82" s="82">
        <f t="shared" si="36"/>
        <v>700</v>
      </c>
    </row>
    <row r="83" spans="2:12" x14ac:dyDescent="0.25">
      <c r="B83" s="149"/>
      <c r="C83" s="93" t="s">
        <v>31</v>
      </c>
      <c r="D83" s="2">
        <v>2000</v>
      </c>
      <c r="E83" s="3">
        <f t="shared" si="37"/>
        <v>500</v>
      </c>
      <c r="F83" s="3">
        <f t="shared" si="38"/>
        <v>500</v>
      </c>
      <c r="G83" s="3">
        <f t="shared" si="39"/>
        <v>500</v>
      </c>
      <c r="H83" s="56">
        <f t="shared" si="40"/>
        <v>500</v>
      </c>
      <c r="I83" s="82">
        <f t="shared" si="36"/>
        <v>2000</v>
      </c>
    </row>
    <row r="84" spans="2:12" x14ac:dyDescent="0.25">
      <c r="B84" s="149"/>
      <c r="C84" s="93" t="s">
        <v>51</v>
      </c>
      <c r="D84" s="2">
        <v>1200</v>
      </c>
      <c r="E84" s="3">
        <f t="shared" si="37"/>
        <v>300</v>
      </c>
      <c r="F84" s="3">
        <f t="shared" si="38"/>
        <v>300</v>
      </c>
      <c r="G84" s="3">
        <f t="shared" si="39"/>
        <v>300</v>
      </c>
      <c r="H84" s="56">
        <f t="shared" si="40"/>
        <v>300</v>
      </c>
      <c r="I84" s="82">
        <f t="shared" si="36"/>
        <v>1200</v>
      </c>
    </row>
    <row r="85" spans="2:12" ht="15.75" thickBot="1" x14ac:dyDescent="0.3">
      <c r="B85" s="149"/>
      <c r="C85" s="100" t="s">
        <v>83</v>
      </c>
      <c r="D85" s="2">
        <v>500</v>
      </c>
      <c r="E85" s="3">
        <f t="shared" si="37"/>
        <v>125</v>
      </c>
      <c r="F85" s="3">
        <f t="shared" si="38"/>
        <v>125</v>
      </c>
      <c r="G85" s="3">
        <f t="shared" si="39"/>
        <v>125</v>
      </c>
      <c r="H85" s="56">
        <f t="shared" si="40"/>
        <v>125</v>
      </c>
      <c r="I85" s="82">
        <f t="shared" si="36"/>
        <v>500</v>
      </c>
    </row>
    <row r="86" spans="2:12" ht="15.75" thickBot="1" x14ac:dyDescent="0.3">
      <c r="B86" s="149"/>
      <c r="C86" s="110" t="s">
        <v>69</v>
      </c>
      <c r="D86" s="5">
        <f>SUM(D81:D85)</f>
        <v>4600</v>
      </c>
      <c r="E86" s="5">
        <f t="shared" ref="E86:H86" si="41">SUM(E81:E85)</f>
        <v>1150</v>
      </c>
      <c r="F86" s="5">
        <f t="shared" si="41"/>
        <v>1150</v>
      </c>
      <c r="G86" s="5">
        <f t="shared" si="41"/>
        <v>1150</v>
      </c>
      <c r="H86" s="5">
        <f t="shared" si="41"/>
        <v>1150</v>
      </c>
      <c r="I86" s="82">
        <f t="shared" si="36"/>
        <v>4600</v>
      </c>
    </row>
    <row r="87" spans="2:12" x14ac:dyDescent="0.25">
      <c r="B87" s="149"/>
      <c r="C87" s="119"/>
      <c r="D87" s="120"/>
      <c r="E87" s="30"/>
      <c r="F87" s="30"/>
      <c r="G87" s="30"/>
      <c r="H87" s="31"/>
      <c r="I87" s="82"/>
    </row>
    <row r="88" spans="2:12" x14ac:dyDescent="0.25">
      <c r="B88" s="149"/>
      <c r="C88" s="93"/>
      <c r="D88" s="2"/>
      <c r="E88" s="3"/>
      <c r="F88" s="3"/>
      <c r="G88" s="3"/>
      <c r="H88" s="56"/>
      <c r="I88" s="82"/>
    </row>
    <row r="89" spans="2:12" ht="15.75" thickBot="1" x14ac:dyDescent="0.3">
      <c r="B89" s="149"/>
      <c r="C89" s="121"/>
      <c r="D89" s="2"/>
      <c r="E89" s="58"/>
      <c r="F89" s="58"/>
      <c r="G89" s="58"/>
      <c r="H89" s="59"/>
      <c r="I89" s="82"/>
      <c r="K89" s="80"/>
    </row>
    <row r="90" spans="2:12" s="123" customFormat="1" ht="16.5" thickBot="1" x14ac:dyDescent="0.3">
      <c r="B90" s="151"/>
      <c r="C90" s="122" t="s">
        <v>73</v>
      </c>
      <c r="D90" s="33">
        <f>D22+D50+D54+D62+D65+D79+D86</f>
        <v>440848.64000000001</v>
      </c>
      <c r="E90" s="33">
        <f>E86+E79+E64+E63+E62+E54+E50+E22</f>
        <v>110212.16</v>
      </c>
      <c r="F90" s="33">
        <f>F86+F79+F64+F63+F62+F54+F50+F22</f>
        <v>110212.16</v>
      </c>
      <c r="G90" s="33">
        <f>G86+G79+G64+G63+G62+G54+G50+G22</f>
        <v>110212.16</v>
      </c>
      <c r="H90" s="24">
        <f>H86+H79+H64+H63+H62+H54+H50+H22</f>
        <v>110212.16</v>
      </c>
      <c r="I90" s="82">
        <f>SUM(E90:H90)</f>
        <v>440848.64000000001</v>
      </c>
      <c r="L90" s="123">
        <f>D90/24781</f>
        <v>17.789784108793029</v>
      </c>
    </row>
    <row r="91" spans="2:12" ht="16.5" thickBot="1" x14ac:dyDescent="0.3">
      <c r="B91" s="124">
        <v>3</v>
      </c>
      <c r="C91" s="125"/>
      <c r="D91" s="24"/>
      <c r="E91" s="126"/>
      <c r="F91" s="24"/>
      <c r="G91" s="126"/>
      <c r="H91" s="24"/>
      <c r="I91" s="82">
        <f>SUM(E91:H91)</f>
        <v>0</v>
      </c>
    </row>
    <row r="92" spans="2:12" ht="16.5" thickBot="1" x14ac:dyDescent="0.3">
      <c r="B92" s="145">
        <v>4</v>
      </c>
      <c r="C92" s="127" t="s">
        <v>32</v>
      </c>
      <c r="D92" s="16"/>
      <c r="E92" s="78"/>
      <c r="F92" s="78"/>
      <c r="G92" s="78"/>
      <c r="H92" s="79"/>
    </row>
    <row r="93" spans="2:12" ht="16.5" thickBot="1" x14ac:dyDescent="0.3">
      <c r="B93" s="155"/>
      <c r="C93" s="44" t="s">
        <v>16</v>
      </c>
      <c r="D93" s="54">
        <v>64265</v>
      </c>
      <c r="E93" s="12">
        <f>D93/4</f>
        <v>16066.25</v>
      </c>
      <c r="F93" s="12">
        <f>D93/4</f>
        <v>16066.25</v>
      </c>
      <c r="G93" s="12">
        <f>D93/4</f>
        <v>16066.25</v>
      </c>
      <c r="H93" s="47">
        <f>D93/4</f>
        <v>16066.25</v>
      </c>
      <c r="I93" s="82">
        <f>SUM(E93:H93)</f>
        <v>64265</v>
      </c>
    </row>
    <row r="94" spans="2:12" ht="16.5" thickBot="1" x14ac:dyDescent="0.3">
      <c r="B94" s="155"/>
      <c r="C94" s="44" t="s">
        <v>21</v>
      </c>
      <c r="D94" s="55">
        <v>38000</v>
      </c>
      <c r="E94" s="3">
        <f t="shared" ref="E94:E101" si="42">D94/4</f>
        <v>9500</v>
      </c>
      <c r="F94" s="3">
        <f t="shared" ref="F94:F100" si="43">D94/4</f>
        <v>9500</v>
      </c>
      <c r="G94" s="3">
        <f t="shared" ref="G94:G100" si="44">D94/4</f>
        <v>9500</v>
      </c>
      <c r="H94" s="56">
        <f t="shared" ref="H94:H100" si="45">D94/4</f>
        <v>9500</v>
      </c>
      <c r="I94" s="82">
        <f t="shared" ref="I94:I100" si="46">SUM(E94:H94)</f>
        <v>38000</v>
      </c>
    </row>
    <row r="95" spans="2:12" ht="16.5" thickBot="1" x14ac:dyDescent="0.3">
      <c r="B95" s="155"/>
      <c r="C95" s="44" t="s">
        <v>33</v>
      </c>
      <c r="D95" s="55">
        <v>10920</v>
      </c>
      <c r="E95" s="3">
        <f t="shared" si="42"/>
        <v>2730</v>
      </c>
      <c r="F95" s="3">
        <f t="shared" si="43"/>
        <v>2730</v>
      </c>
      <c r="G95" s="3">
        <f t="shared" si="44"/>
        <v>2730</v>
      </c>
      <c r="H95" s="56">
        <f t="shared" si="45"/>
        <v>2730</v>
      </c>
      <c r="I95" s="82">
        <f t="shared" si="46"/>
        <v>10920</v>
      </c>
    </row>
    <row r="96" spans="2:12" ht="16.5" thickBot="1" x14ac:dyDescent="0.3">
      <c r="B96" s="155"/>
      <c r="C96" s="44" t="s">
        <v>34</v>
      </c>
      <c r="D96" s="55">
        <v>12000</v>
      </c>
      <c r="E96" s="3">
        <f t="shared" si="42"/>
        <v>3000</v>
      </c>
      <c r="F96" s="3">
        <f t="shared" si="43"/>
        <v>3000</v>
      </c>
      <c r="G96" s="3">
        <f t="shared" si="44"/>
        <v>3000</v>
      </c>
      <c r="H96" s="56">
        <f t="shared" si="45"/>
        <v>3000</v>
      </c>
      <c r="I96" s="82">
        <f t="shared" si="46"/>
        <v>12000</v>
      </c>
    </row>
    <row r="97" spans="2:12" ht="16.5" thickBot="1" x14ac:dyDescent="0.3">
      <c r="B97" s="155"/>
      <c r="C97" s="44" t="s">
        <v>25</v>
      </c>
      <c r="D97" s="55">
        <v>90000</v>
      </c>
      <c r="E97" s="3">
        <f t="shared" si="42"/>
        <v>22500</v>
      </c>
      <c r="F97" s="3">
        <f t="shared" si="43"/>
        <v>22500</v>
      </c>
      <c r="G97" s="3">
        <f t="shared" si="44"/>
        <v>22500</v>
      </c>
      <c r="H97" s="56">
        <f t="shared" si="45"/>
        <v>22500</v>
      </c>
      <c r="I97" s="82">
        <f t="shared" si="46"/>
        <v>90000</v>
      </c>
    </row>
    <row r="98" spans="2:12" ht="16.5" thickBot="1" x14ac:dyDescent="0.3">
      <c r="B98" s="155"/>
      <c r="C98" s="44" t="s">
        <v>89</v>
      </c>
      <c r="D98" s="55">
        <f t="shared" ref="D98" si="47">E98+F98+G98+H98</f>
        <v>0</v>
      </c>
      <c r="E98" s="3"/>
      <c r="F98" s="3"/>
      <c r="G98" s="3"/>
      <c r="H98" s="56"/>
      <c r="I98" s="82"/>
      <c r="L98" s="45">
        <f>(D113-1547.3)*0.2305*12</f>
        <v>64227.902999999998</v>
      </c>
    </row>
    <row r="99" spans="2:12" ht="16.5" thickBot="1" x14ac:dyDescent="0.3">
      <c r="B99" s="155"/>
      <c r="C99" s="128" t="s">
        <v>58</v>
      </c>
      <c r="D99" s="55">
        <v>20500</v>
      </c>
      <c r="E99" s="3">
        <f t="shared" si="42"/>
        <v>5125</v>
      </c>
      <c r="F99" s="3">
        <f t="shared" si="43"/>
        <v>5125</v>
      </c>
      <c r="G99" s="3">
        <f t="shared" si="44"/>
        <v>5125</v>
      </c>
      <c r="H99" s="56">
        <f t="shared" si="45"/>
        <v>5125</v>
      </c>
      <c r="I99" s="82">
        <f t="shared" si="46"/>
        <v>20500</v>
      </c>
    </row>
    <row r="100" spans="2:12" ht="16.5" thickBot="1" x14ac:dyDescent="0.3">
      <c r="B100" s="155"/>
      <c r="C100" s="44" t="s">
        <v>35</v>
      </c>
      <c r="D100" s="57">
        <v>28800</v>
      </c>
      <c r="E100" s="58">
        <f t="shared" si="42"/>
        <v>7200</v>
      </c>
      <c r="F100" s="58">
        <f t="shared" si="43"/>
        <v>7200</v>
      </c>
      <c r="G100" s="58">
        <f t="shared" si="44"/>
        <v>7200</v>
      </c>
      <c r="H100" s="59">
        <f t="shared" si="45"/>
        <v>7200</v>
      </c>
      <c r="I100" s="82">
        <f t="shared" si="46"/>
        <v>28800</v>
      </c>
      <c r="L100" s="45">
        <f>D113*12*0.1932</f>
        <v>57421.667519999995</v>
      </c>
    </row>
    <row r="101" spans="2:12" s="123" customFormat="1" ht="16.5" thickBot="1" x14ac:dyDescent="0.3">
      <c r="B101" s="155"/>
      <c r="C101" s="129" t="s">
        <v>14</v>
      </c>
      <c r="D101" s="17">
        <f>SUM(D93:D100)</f>
        <v>264485</v>
      </c>
      <c r="E101" s="60">
        <f t="shared" si="42"/>
        <v>66121.25</v>
      </c>
      <c r="F101" s="60">
        <f t="shared" ref="F101" si="48">D101/4</f>
        <v>66121.25</v>
      </c>
      <c r="G101" s="60">
        <f t="shared" ref="G101" si="49">D101/4</f>
        <v>66121.25</v>
      </c>
      <c r="H101" s="61">
        <f t="shared" ref="H101" si="50">D101/4</f>
        <v>66121.25</v>
      </c>
      <c r="I101" s="82">
        <f>SUM(E101:H101)</f>
        <v>264485</v>
      </c>
    </row>
    <row r="102" spans="2:12" s="123" customFormat="1" ht="16.5" thickBot="1" x14ac:dyDescent="0.3">
      <c r="B102" s="156">
        <v>5</v>
      </c>
      <c r="C102" s="130" t="s">
        <v>56</v>
      </c>
      <c r="D102" s="18"/>
      <c r="E102" s="19"/>
      <c r="F102" s="19"/>
      <c r="G102" s="19"/>
      <c r="H102" s="20"/>
      <c r="I102" s="82"/>
    </row>
    <row r="103" spans="2:12" s="90" customFormat="1" ht="16.5" thickBot="1" x14ac:dyDescent="0.3">
      <c r="B103" s="157"/>
      <c r="C103" s="131" t="s">
        <v>21</v>
      </c>
      <c r="D103" s="1">
        <v>1800</v>
      </c>
      <c r="E103" s="21">
        <f>D103/4</f>
        <v>450</v>
      </c>
      <c r="F103" s="22">
        <f>D103/4</f>
        <v>450</v>
      </c>
      <c r="G103" s="22">
        <f>D103/4</f>
        <v>450</v>
      </c>
      <c r="H103" s="23">
        <f>D103/4</f>
        <v>450</v>
      </c>
      <c r="I103" s="82">
        <f>SUM(E103:H103)</f>
        <v>1800</v>
      </c>
      <c r="J103" s="132"/>
    </row>
    <row r="104" spans="2:12" s="123" customFormat="1" ht="16.5" thickBot="1" x14ac:dyDescent="0.3">
      <c r="B104" s="158"/>
      <c r="C104" s="133" t="s">
        <v>14</v>
      </c>
      <c r="D104" s="24">
        <f>SUM(D103:D103)</f>
        <v>1800</v>
      </c>
      <c r="E104" s="25">
        <f>SUM(E103:E103)</f>
        <v>450</v>
      </c>
      <c r="F104" s="26">
        <f>SUM(F103:F103)</f>
        <v>450</v>
      </c>
      <c r="G104" s="26">
        <f>SUM(G103:G103)</f>
        <v>450</v>
      </c>
      <c r="H104" s="27">
        <f>SUM(H103:H103)</f>
        <v>450</v>
      </c>
      <c r="I104" s="82">
        <f>SUM(E104:H104)</f>
        <v>1800</v>
      </c>
    </row>
    <row r="105" spans="2:12" ht="16.5" thickBot="1" x14ac:dyDescent="0.3">
      <c r="B105" s="146">
        <v>6</v>
      </c>
      <c r="C105" s="134" t="s">
        <v>36</v>
      </c>
      <c r="D105" s="28"/>
      <c r="E105" s="28"/>
      <c r="F105" s="28"/>
      <c r="G105" s="28"/>
      <c r="H105" s="29"/>
      <c r="I105" s="82"/>
    </row>
    <row r="106" spans="2:12" x14ac:dyDescent="0.25">
      <c r="B106" s="146"/>
      <c r="C106" s="135" t="s">
        <v>37</v>
      </c>
      <c r="D106" s="2">
        <v>800</v>
      </c>
      <c r="E106" s="30">
        <f>D106/4</f>
        <v>200</v>
      </c>
      <c r="F106" s="30">
        <f>D106/4</f>
        <v>200</v>
      </c>
      <c r="G106" s="30">
        <f>D106/4</f>
        <v>200</v>
      </c>
      <c r="H106" s="31">
        <f>D106/4</f>
        <v>200</v>
      </c>
      <c r="I106" s="82">
        <f>SUM(E106:H106)</f>
        <v>800</v>
      </c>
    </row>
    <row r="107" spans="2:12" x14ac:dyDescent="0.25">
      <c r="B107" s="146"/>
      <c r="C107" s="136" t="s">
        <v>38</v>
      </c>
      <c r="D107" s="2">
        <v>400</v>
      </c>
      <c r="E107" s="30">
        <f t="shared" ref="E107:E110" si="51">D107/4</f>
        <v>100</v>
      </c>
      <c r="F107" s="30">
        <f t="shared" ref="F107:F110" si="52">D107/4</f>
        <v>100</v>
      </c>
      <c r="G107" s="30">
        <f t="shared" ref="G107:G110" si="53">D107/4</f>
        <v>100</v>
      </c>
      <c r="H107" s="31">
        <f t="shared" ref="H107:H110" si="54">D107/4</f>
        <v>100</v>
      </c>
      <c r="I107" s="82">
        <f>SUM(E107:H107)</f>
        <v>400</v>
      </c>
    </row>
    <row r="108" spans="2:12" x14ac:dyDescent="0.25">
      <c r="B108" s="146"/>
      <c r="C108" s="136" t="s">
        <v>92</v>
      </c>
      <c r="D108" s="2">
        <v>9000</v>
      </c>
      <c r="E108" s="30">
        <f t="shared" si="51"/>
        <v>2250</v>
      </c>
      <c r="F108" s="30">
        <f t="shared" si="52"/>
        <v>2250</v>
      </c>
      <c r="G108" s="30">
        <f t="shared" si="53"/>
        <v>2250</v>
      </c>
      <c r="H108" s="31">
        <f t="shared" si="54"/>
        <v>2250</v>
      </c>
      <c r="I108" s="82"/>
    </row>
    <row r="109" spans="2:12" x14ac:dyDescent="0.25">
      <c r="B109" s="146"/>
      <c r="C109" s="136" t="s">
        <v>39</v>
      </c>
      <c r="D109" s="2">
        <v>1400</v>
      </c>
      <c r="E109" s="30">
        <f t="shared" si="51"/>
        <v>350</v>
      </c>
      <c r="F109" s="30">
        <f t="shared" si="52"/>
        <v>350</v>
      </c>
      <c r="G109" s="30">
        <f t="shared" si="53"/>
        <v>350</v>
      </c>
      <c r="H109" s="31">
        <f t="shared" si="54"/>
        <v>350</v>
      </c>
      <c r="I109" s="82">
        <f>SUM(E109:H109)</f>
        <v>1400</v>
      </c>
    </row>
    <row r="110" spans="2:12" s="123" customFormat="1" ht="16.5" thickBot="1" x14ac:dyDescent="0.3">
      <c r="B110" s="147"/>
      <c r="C110" s="137" t="s">
        <v>14</v>
      </c>
      <c r="D110" s="32">
        <f>SUM(D106:D109)</f>
        <v>11600</v>
      </c>
      <c r="E110" s="30">
        <f t="shared" si="51"/>
        <v>2900</v>
      </c>
      <c r="F110" s="30">
        <f t="shared" si="52"/>
        <v>2900</v>
      </c>
      <c r="G110" s="30">
        <f t="shared" si="53"/>
        <v>2900</v>
      </c>
      <c r="H110" s="31">
        <f t="shared" si="54"/>
        <v>2900</v>
      </c>
      <c r="I110" s="82">
        <f>SUM(E110:H110)</f>
        <v>11600</v>
      </c>
      <c r="L110" s="138"/>
    </row>
    <row r="111" spans="2:12" s="123" customFormat="1" ht="16.5" thickBot="1" x14ac:dyDescent="0.3">
      <c r="B111" s="124">
        <v>7</v>
      </c>
      <c r="C111" s="122" t="s">
        <v>57</v>
      </c>
      <c r="D111" s="33">
        <f>D101+D104+D110</f>
        <v>277885</v>
      </c>
      <c r="E111" s="33">
        <f t="shared" ref="E111:H111" si="55">E101+E104+E110</f>
        <v>69471.25</v>
      </c>
      <c r="F111" s="33">
        <f t="shared" si="55"/>
        <v>69471.25</v>
      </c>
      <c r="G111" s="33">
        <f t="shared" si="55"/>
        <v>69471.25</v>
      </c>
      <c r="H111" s="24">
        <f t="shared" si="55"/>
        <v>69471.25</v>
      </c>
      <c r="I111" s="82">
        <f>SUM(E111:H111)</f>
        <v>277885</v>
      </c>
    </row>
    <row r="112" spans="2:12" ht="18.600000000000001" customHeight="1" thickBot="1" x14ac:dyDescent="0.3">
      <c r="B112" s="124">
        <v>8</v>
      </c>
      <c r="C112" s="122" t="s">
        <v>59</v>
      </c>
      <c r="D112" s="33">
        <f>D111-D90</f>
        <v>-162963.64000000001</v>
      </c>
      <c r="E112" s="33"/>
      <c r="F112" s="33"/>
      <c r="G112" s="33"/>
      <c r="H112" s="24"/>
      <c r="I112" s="82">
        <f>SUM(E112:H112)</f>
        <v>0</v>
      </c>
    </row>
    <row r="113" spans="2:12" ht="15.75" x14ac:dyDescent="0.25">
      <c r="B113" s="145">
        <v>9</v>
      </c>
      <c r="C113" s="131" t="s">
        <v>40</v>
      </c>
      <c r="D113" s="34">
        <v>24767.8</v>
      </c>
      <c r="E113" s="35">
        <v>24781</v>
      </c>
      <c r="F113" s="36">
        <v>24781</v>
      </c>
      <c r="G113" s="36">
        <v>24781</v>
      </c>
      <c r="H113" s="37">
        <v>24781</v>
      </c>
    </row>
    <row r="114" spans="2:12" ht="16.5" thickBot="1" x14ac:dyDescent="0.3">
      <c r="B114" s="146"/>
      <c r="C114" s="139" t="s">
        <v>41</v>
      </c>
      <c r="D114" s="38">
        <f>D112/D113</f>
        <v>-6.5796574584743102</v>
      </c>
      <c r="E114" s="38">
        <f>D114/12*3</f>
        <v>-1.6449143646185775</v>
      </c>
      <c r="F114" s="38">
        <f>D114/12*3</f>
        <v>-1.6449143646185775</v>
      </c>
      <c r="G114" s="38">
        <f>D114/12*3</f>
        <v>-1.6449143646185775</v>
      </c>
      <c r="H114" s="38">
        <f>D114/12*3</f>
        <v>-1.6449143646185775</v>
      </c>
      <c r="I114" s="140">
        <f>SUM(E114:H114)</f>
        <v>-6.5796574584743102</v>
      </c>
    </row>
    <row r="115" spans="2:12" ht="16.5" thickBot="1" x14ac:dyDescent="0.3">
      <c r="B115" s="147"/>
      <c r="C115" s="125" t="s">
        <v>42</v>
      </c>
      <c r="D115" s="39">
        <f>D114/12</f>
        <v>-0.54830478820619255</v>
      </c>
      <c r="E115" s="40">
        <f>E114/3</f>
        <v>-0.54830478820619255</v>
      </c>
      <c r="F115" s="40">
        <f t="shared" ref="F115:H115" si="56">F114/3</f>
        <v>-0.54830478820619255</v>
      </c>
      <c r="G115" s="40">
        <f t="shared" si="56"/>
        <v>-0.54830478820619255</v>
      </c>
      <c r="H115" s="41">
        <f t="shared" si="56"/>
        <v>-0.54830478820619255</v>
      </c>
      <c r="I115" s="141">
        <f>SUM(E115:H115)/4</f>
        <v>-0.54830478820619255</v>
      </c>
      <c r="L115" s="80"/>
    </row>
    <row r="116" spans="2:12" ht="33.6" customHeight="1" thickBot="1" x14ac:dyDescent="0.3">
      <c r="B116" s="142">
        <v>10</v>
      </c>
      <c r="C116" s="143" t="s">
        <v>60</v>
      </c>
      <c r="D116" s="42" t="s">
        <v>74</v>
      </c>
      <c r="E116" s="42">
        <f>E91-E111-E112</f>
        <v>-69471.25</v>
      </c>
      <c r="F116" s="42">
        <f>F91-F111-F112</f>
        <v>-69471.25</v>
      </c>
      <c r="G116" s="42">
        <f>G91-G111-G112</f>
        <v>-69471.25</v>
      </c>
      <c r="H116" s="42">
        <f>H91-H111-H112</f>
        <v>-69471.25</v>
      </c>
      <c r="L116" s="80"/>
    </row>
    <row r="117" spans="2:12" ht="32.25" customHeight="1" x14ac:dyDescent="0.25">
      <c r="C117" s="45" t="s">
        <v>111</v>
      </c>
      <c r="D117" s="144"/>
      <c r="F117" s="45" t="s">
        <v>112</v>
      </c>
    </row>
    <row r="118" spans="2:12" x14ac:dyDescent="0.25">
      <c r="C118" s="45" t="s">
        <v>44</v>
      </c>
    </row>
    <row r="119" spans="2:12" x14ac:dyDescent="0.25">
      <c r="D119" s="73" t="s">
        <v>43</v>
      </c>
      <c r="F119" s="45" t="s">
        <v>45</v>
      </c>
    </row>
    <row r="120" spans="2:12" x14ac:dyDescent="0.25">
      <c r="D120" s="73" t="s">
        <v>46</v>
      </c>
      <c r="F120" s="45" t="s">
        <v>102</v>
      </c>
    </row>
    <row r="121" spans="2:12" x14ac:dyDescent="0.25">
      <c r="D121" s="73" t="s">
        <v>46</v>
      </c>
      <c r="F121" s="45" t="s">
        <v>103</v>
      </c>
    </row>
    <row r="122" spans="2:12" x14ac:dyDescent="0.25">
      <c r="D122" s="73" t="s">
        <v>46</v>
      </c>
      <c r="F122" s="45" t="s">
        <v>47</v>
      </c>
    </row>
    <row r="123" spans="2:12" x14ac:dyDescent="0.25">
      <c r="C123" s="45" t="s">
        <v>48</v>
      </c>
      <c r="D123" s="73" t="s">
        <v>46</v>
      </c>
      <c r="F123" s="45" t="s">
        <v>104</v>
      </c>
    </row>
  </sheetData>
  <mergeCells count="6">
    <mergeCell ref="B113:B115"/>
    <mergeCell ref="B23:B90"/>
    <mergeCell ref="B6:B22"/>
    <mergeCell ref="B92:B101"/>
    <mergeCell ref="B105:B110"/>
    <mergeCell ref="B102:B104"/>
  </mergeCells>
  <pageMargins left="0.7" right="0.7" top="0.75" bottom="0.75" header="0.3" footer="0.3"/>
  <pageSetup paperSize="9" scale="45" fitToHeight="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2026-06-03T08:59:48Z</dcterms:modified>
</cp:coreProperties>
</file>